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0620" windowHeight="5445" tabRatio="666" activeTab="1"/>
  </bookViews>
  <sheets>
    <sheet name="P &amp; L" sheetId="1" r:id="rId1"/>
    <sheet name="BalanceSheet" sheetId="2" r:id="rId2"/>
    <sheet name="CashFlow" sheetId="3" r:id="rId3"/>
    <sheet name="Equity" sheetId="4" r:id="rId4"/>
  </sheets>
  <definedNames>
    <definedName name="_xlnm.Print_Area" localSheetId="2">'CashFlow'!$A$1:$G$64</definedName>
    <definedName name="Z_3C72A524_1ADC_4070_9242_908F51746CF4_.wvu.Cols" localSheetId="2" hidden="1">'CashFlow'!$D:$D</definedName>
    <definedName name="Z_3C72A524_1ADC_4070_9242_908F51746CF4_.wvu.Cols" localSheetId="3" hidden="1">'Equity'!$L:$IV</definedName>
    <definedName name="Z_3C72A524_1ADC_4070_9242_908F51746CF4_.wvu.PrintArea" localSheetId="2" hidden="1">'CashFlow'!$A$1:$G$64</definedName>
    <definedName name="Z_4C561733_B42E_45D0_B18D_56696F86B05B_.wvu.Cols" localSheetId="1" hidden="1">'BalanceSheet'!$O:$O</definedName>
    <definedName name="Z_4C561733_B42E_45D0_B18D_56696F86B05B_.wvu.Cols" localSheetId="2" hidden="1">'CashFlow'!$D:$D,'CashFlow'!$O:$O</definedName>
    <definedName name="Z_4C561733_B42E_45D0_B18D_56696F86B05B_.wvu.Cols" localSheetId="3" hidden="1">'Equity'!$N:$N</definedName>
    <definedName name="Z_4C561733_B42E_45D0_B18D_56696F86B05B_.wvu.Cols" localSheetId="0" hidden="1">'P &amp; L'!$O:$O</definedName>
    <definedName name="Z_4C561733_B42E_45D0_B18D_56696F86B05B_.wvu.Rows" localSheetId="1" hidden="1">'BalanceSheet'!$38:$38</definedName>
    <definedName name="Z_4C561733_B42E_45D0_B18D_56696F86B05B_.wvu.Rows" localSheetId="2" hidden="1">'CashFlow'!$39:$39</definedName>
    <definedName name="Z_4C561733_B42E_45D0_B18D_56696F86B05B_.wvu.Rows" localSheetId="3" hidden="1">'Equity'!$40:$40</definedName>
    <definedName name="Z_4C561733_B42E_45D0_B18D_56696F86B05B_.wvu.Rows" localSheetId="0" hidden="1">'P &amp; L'!$37:$37</definedName>
  </definedNames>
  <calcPr fullCalcOnLoad="1"/>
</workbook>
</file>

<file path=xl/sharedStrings.xml><?xml version="1.0" encoding="utf-8"?>
<sst xmlns="http://schemas.openxmlformats.org/spreadsheetml/2006/main" count="187" uniqueCount="147">
  <si>
    <t>INDIVIDUAL QUARTER</t>
  </si>
  <si>
    <t>CUMULATIVE QUARTER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</si>
  <si>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</si>
  <si>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</si>
  <si>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</si>
  <si>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</si>
  <si>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</si>
  <si>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</si>
  <si>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</si>
  <si>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</si>
  <si>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</si>
  <si>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</si>
  <si>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 xml:space="preserve">As At 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</si>
  <si>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</si>
  <si>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</si>
  <si>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</si>
  <si>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</si>
  <si>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</si>
  <si>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</si>
  <si>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PROVISION FOR TAXATION</t>
  </si>
  <si>
    <t>SHORT TERM BORROWINGS</t>
  </si>
  <si>
    <t>SHARE CAPITAL</t>
  </si>
  <si>
    <t>SHARE PREMIUM</t>
  </si>
  <si>
    <t>RETAINED PROFITS</t>
  </si>
  <si>
    <t>SHAREHOLDERS' EQUITY</t>
  </si>
  <si>
    <t>DEFERRED TAXATION</t>
  </si>
  <si>
    <t>Profit before taxation</t>
  </si>
  <si>
    <t>Adjustments for:-</t>
  </si>
  <si>
    <t>Operating profit before working capital changes</t>
  </si>
  <si>
    <t>Interest paid</t>
  </si>
  <si>
    <t>Share</t>
  </si>
  <si>
    <t>Retained</t>
  </si>
  <si>
    <t>Capital</t>
  </si>
  <si>
    <t>Profits</t>
  </si>
  <si>
    <t>Total</t>
  </si>
  <si>
    <t>The following financial results have not been audited.</t>
  </si>
  <si>
    <t>Cash and bank balances</t>
  </si>
  <si>
    <t>GOODWILL ON CONSOLIDATION</t>
  </si>
  <si>
    <t>Premium</t>
  </si>
  <si>
    <t>Dividend paid</t>
  </si>
  <si>
    <t>Allowance for doubtful debts</t>
  </si>
  <si>
    <t>Amortisation of goodwill</t>
  </si>
  <si>
    <t>Interest income</t>
  </si>
  <si>
    <t>Interest received</t>
  </si>
  <si>
    <t>9th Schedule</t>
  </si>
  <si>
    <t>BS (24441502+11437340-12622198-2665990)</t>
  </si>
  <si>
    <t>BS (3127484-2986016) - PL (3565594)</t>
  </si>
  <si>
    <t>BS (109025449-83459916) - PL (5112553)</t>
  </si>
  <si>
    <t>BS (9313571-3000000)</t>
  </si>
  <si>
    <t>BS (8147851-2372881)</t>
  </si>
  <si>
    <t xml:space="preserve">CF Statement </t>
  </si>
  <si>
    <t>From Audit Report</t>
  </si>
  <si>
    <t>Cash At Bank</t>
  </si>
  <si>
    <t>Overdraft</t>
  </si>
  <si>
    <t>Cash Flow Movement</t>
  </si>
  <si>
    <t>Cash Flow Movement (</t>
  </si>
  <si>
    <t>Consolidated Income Statements</t>
  </si>
  <si>
    <t>Consolidated Balance Sheet</t>
  </si>
  <si>
    <t>CURRENT LIABILITIES</t>
  </si>
  <si>
    <t>FINANCED BY:-</t>
  </si>
  <si>
    <t xml:space="preserve"> </t>
  </si>
  <si>
    <t>PROFIT BEFORE FINANCE COST,</t>
  </si>
  <si>
    <t>DEPRECIATION</t>
  </si>
  <si>
    <t>PROFIT BEFORE TAXATION ("PBT")</t>
  </si>
  <si>
    <t>TAXATION</t>
  </si>
  <si>
    <t>PROFIT AFTER TAXATION ("PAT")</t>
  </si>
  <si>
    <t>CASH AND BANK BALANCES</t>
  </si>
  <si>
    <r>
      <t xml:space="preserve">HeveaBoard Berhad </t>
    </r>
    <r>
      <rPr>
        <b/>
        <sz val="12"/>
        <rFont val="Arial"/>
        <family val="2"/>
      </rPr>
      <t>(275512-A)</t>
    </r>
  </si>
  <si>
    <t>ADMINISTRATIVE EXPENSES</t>
  </si>
  <si>
    <r>
      <t>HeveaBoard Berhad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(275512-A)</t>
    </r>
  </si>
  <si>
    <t>Consolidated Cash Flow Statement</t>
  </si>
  <si>
    <t>Period to-date</t>
  </si>
  <si>
    <t>CASH FLOWS FROM OPERATING ACTIVITIES</t>
  </si>
  <si>
    <t>Depreciation of property, plant and equipment</t>
  </si>
  <si>
    <t>Interest expense</t>
  </si>
  <si>
    <t>CASH FLOWS FOR INVESTING ACTIVITIES</t>
  </si>
  <si>
    <t>NET CASH FOR INVESTING ACTIVITIES</t>
  </si>
  <si>
    <t>STATEMENT OF CHANGES IN EQUITY</t>
  </si>
  <si>
    <t>NON-CURRENT ASSETS</t>
  </si>
  <si>
    <t>3-MONTH ENDED</t>
  </si>
  <si>
    <t>PROPERTY, PLANT AND EQUIPMENT</t>
  </si>
  <si>
    <t>NON-CURRENT LIABILITIES</t>
  </si>
  <si>
    <t xml:space="preserve">** NTA per share is calculated based on net tangible assets divided by the number of ordinary shares of RM1.00 each in issue </t>
  </si>
  <si>
    <t>CASH FROM OPERATIONS</t>
  </si>
  <si>
    <t>Income tax paid</t>
  </si>
  <si>
    <t>Repayment of hire purchase obligations</t>
  </si>
  <si>
    <t>Drawdown of term loan</t>
  </si>
  <si>
    <t>Repayment of term loan</t>
  </si>
  <si>
    <t>Bank overdrafts</t>
  </si>
  <si>
    <t>BANK OVERDRAFTS</t>
  </si>
  <si>
    <t xml:space="preserve"> FINANCE COST AND DEPRECIATION</t>
  </si>
  <si>
    <t xml:space="preserve"> DEPRECIATION AND INCOME TAX</t>
  </si>
  <si>
    <t>YEAR</t>
  </si>
  <si>
    <t xml:space="preserve">CURRENT </t>
  </si>
  <si>
    <t>CORRESPONDING</t>
  </si>
  <si>
    <t xml:space="preserve">PRECEDING YEAR </t>
  </si>
  <si>
    <t>NET TANGIBLE ASSETS ("NTA") PER SHARE (RM)**</t>
  </si>
  <si>
    <t>FINANCE COSTS</t>
  </si>
  <si>
    <t>Purchase of property, plant and equipment</t>
  </si>
  <si>
    <t>TAX REFUNDABLE</t>
  </si>
  <si>
    <t>AMOUNT OWING TO RELATED PARTIES</t>
  </si>
  <si>
    <t>OTHER INVESTMENTS</t>
  </si>
  <si>
    <t>CASH AND CASH EQUIVALENTS AT 1 JANUARY 2005/2004</t>
  </si>
  <si>
    <t>Net drawdown of bankers' acceptances</t>
  </si>
  <si>
    <t>NET CASH FROM OPERATING ACTIVITIES</t>
  </si>
  <si>
    <t>NET CASH FOR FINANCING ACTIVITIES</t>
  </si>
  <si>
    <t>NET INCREASE/(DECREASE) IN CASH AND CASH EQUIVALENTS</t>
  </si>
  <si>
    <t>Decrease/(Increase) in inventories</t>
  </si>
  <si>
    <t>Decrease/(Increase) in trade and other receivables</t>
  </si>
  <si>
    <t>NET CURRENT LIABILITIES</t>
  </si>
  <si>
    <t>CASH FLOWS FOR FINANCING ACTIVITIES</t>
  </si>
  <si>
    <t xml:space="preserve">Current </t>
  </si>
  <si>
    <t>Year</t>
  </si>
  <si>
    <t>Preceding Year</t>
  </si>
  <si>
    <t>Corresponding</t>
  </si>
  <si>
    <t>For the 2nd Quarter Ended 30 June 2005</t>
  </si>
  <si>
    <t>30.06.2004</t>
  </si>
  <si>
    <t>30.06.2005</t>
  </si>
  <si>
    <t>6-MONTH ENDED</t>
  </si>
  <si>
    <t>AS AT 30 June 2005</t>
  </si>
  <si>
    <t>CASH AND CASH EQUIVALENTS AT 30 JUNE 2005/2004</t>
  </si>
  <si>
    <t>Balance as at 1 January 2004</t>
  </si>
  <si>
    <t>Balance as at 30 June 2004</t>
  </si>
  <si>
    <t>Balance as at 1 January 2005</t>
  </si>
  <si>
    <t>Balance as at 30 June 2005</t>
  </si>
  <si>
    <t>For the Period Ended 30 June 2005</t>
  </si>
  <si>
    <t>Bad debts written off</t>
  </si>
  <si>
    <t>Bad debts recovered</t>
  </si>
  <si>
    <t>Dividend income</t>
  </si>
  <si>
    <t>Dividend received</t>
  </si>
  <si>
    <t>Dividend</t>
  </si>
  <si>
    <t>Proposed</t>
  </si>
  <si>
    <t>Profit attributable to shareholders</t>
  </si>
  <si>
    <t>Dividend Paid</t>
  </si>
  <si>
    <t>Interim dividend of 4.5 sen per</t>
  </si>
  <si>
    <t xml:space="preserve">  ordinary share less 28% tax</t>
  </si>
  <si>
    <t>31.12.2004</t>
  </si>
  <si>
    <t>Waiver of outstanding amount by a financial institution</t>
  </si>
  <si>
    <t>- BASIC (SEN)</t>
  </si>
  <si>
    <t>- DILUTED (SEN)</t>
  </si>
  <si>
    <t xml:space="preserve">     as at 31 December 2004 and 30 June 2005, respectively.</t>
  </si>
  <si>
    <t>Increase in trade and other payables</t>
  </si>
  <si>
    <t>Repayment to related parties</t>
  </si>
  <si>
    <t>Cash and cash equivalents comprises the following:</t>
  </si>
  <si>
    <t>FOR THE PERIOD ENDED 30 JUNE 2005</t>
  </si>
  <si>
    <r>
      <t xml:space="preserve">EARNINGS PER SHARE </t>
    </r>
    <r>
      <rPr>
        <b/>
        <i/>
        <sz val="10"/>
        <rFont val="Arial"/>
        <family val="2"/>
      </rPr>
      <t>(NOTE 24)</t>
    </r>
  </si>
  <si>
    <t>Provision for retirement benefits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</si>
</sst>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man Old Style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Alignment="1">
      <alignment horizontal="center"/>
    </xf>
    <xf numFmtId="170" fontId="0" fillId="0" borderId="1" xfId="15" applyNumberForma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0" xfId="15" applyNumberFormat="1" applyBorder="1" applyAlignment="1">
      <alignment/>
    </xf>
    <xf numFmtId="170" fontId="0" fillId="0" borderId="0" xfId="15" applyNumberFormat="1" applyFill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170" fontId="0" fillId="0" borderId="0" xfId="0" applyNumberFormat="1" applyAlignment="1">
      <alignment/>
    </xf>
    <xf numFmtId="0" fontId="2" fillId="0" borderId="0" xfId="20" applyFont="1" applyFill="1">
      <alignment/>
      <protection/>
    </xf>
    <xf numFmtId="0" fontId="1" fillId="0" borderId="0" xfId="20" applyFont="1" applyAlignment="1">
      <alignment horizontal="left"/>
      <protection/>
    </xf>
    <xf numFmtId="0" fontId="0" fillId="0" borderId="0" xfId="0" applyFont="1" applyAlignment="1">
      <alignment/>
    </xf>
    <xf numFmtId="170" fontId="0" fillId="0" borderId="2" xfId="15" applyNumberFormat="1" applyBorder="1" applyAlignment="1">
      <alignment/>
    </xf>
    <xf numFmtId="170" fontId="2" fillId="0" borderId="0" xfId="15" applyNumberFormat="1" applyFont="1" applyFill="1" applyAlignment="1">
      <alignment/>
    </xf>
    <xf numFmtId="170" fontId="2" fillId="0" borderId="0" xfId="15" applyNumberFormat="1" applyFont="1" applyFill="1" applyAlignment="1">
      <alignment horizontal="center"/>
    </xf>
    <xf numFmtId="0" fontId="5" fillId="0" borderId="0" xfId="0" applyFont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 horizontal="center"/>
    </xf>
    <xf numFmtId="0" fontId="0" fillId="2" borderId="0" xfId="0" applyFill="1" applyAlignment="1">
      <alignment/>
    </xf>
    <xf numFmtId="170" fontId="4" fillId="0" borderId="0" xfId="15" applyNumberFormat="1" applyFont="1" applyFill="1" applyAlignment="1">
      <alignment horizontal="center"/>
    </xf>
    <xf numFmtId="170" fontId="4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20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9" fillId="0" borderId="0" xfId="20" applyFont="1" applyFill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0" fontId="10" fillId="0" borderId="0" xfId="15" applyNumberFormat="1" applyFont="1" applyFill="1" applyAlignment="1">
      <alignment/>
    </xf>
    <xf numFmtId="170" fontId="10" fillId="0" borderId="0" xfId="15" applyNumberFormat="1" applyFont="1" applyAlignment="1">
      <alignment/>
    </xf>
    <xf numFmtId="43" fontId="0" fillId="0" borderId="0" xfId="15" applyFont="1" applyAlignment="1">
      <alignment/>
    </xf>
    <xf numFmtId="170" fontId="10" fillId="0" borderId="1" xfId="15" applyNumberFormat="1" applyFont="1" applyBorder="1" applyAlignment="1">
      <alignment/>
    </xf>
    <xf numFmtId="170" fontId="10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170" fontId="0" fillId="0" borderId="3" xfId="15" applyNumberFormat="1" applyBorder="1" applyAlignment="1">
      <alignment/>
    </xf>
    <xf numFmtId="0" fontId="12" fillId="0" borderId="0" xfId="0" applyFont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1" xfId="15" applyNumberFormat="1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0" xfId="0" applyFont="1" applyAlignment="1">
      <alignment horizontal="center"/>
    </xf>
    <xf numFmtId="170" fontId="0" fillId="0" borderId="0" xfId="15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170" fontId="0" fillId="0" borderId="0" xfId="15" applyNumberFormat="1" applyFon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1" xfId="15" applyNumberFormat="1" applyFon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/>
    </xf>
    <xf numFmtId="170" fontId="0" fillId="0" borderId="0" xfId="15" applyNumberFormat="1" applyFont="1" applyBorder="1" applyAlignment="1">
      <alignment horizontal="center"/>
    </xf>
    <xf numFmtId="170" fontId="0" fillId="0" borderId="0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 horizontal="center"/>
    </xf>
    <xf numFmtId="170" fontId="0" fillId="0" borderId="4" xfId="15" applyNumberFormat="1" applyFont="1" applyBorder="1" applyAlignment="1">
      <alignment/>
    </xf>
    <xf numFmtId="43" fontId="0" fillId="0" borderId="0" xfId="15" applyFont="1" applyFill="1" applyAlignment="1">
      <alignment horizontal="center"/>
    </xf>
    <xf numFmtId="43" fontId="1" fillId="0" borderId="0" xfId="15" applyFont="1" applyAlignment="1">
      <alignment/>
    </xf>
    <xf numFmtId="43" fontId="0" fillId="0" borderId="0" xfId="15" applyFont="1" applyAlignment="1">
      <alignment horizontal="center"/>
    </xf>
    <xf numFmtId="0" fontId="9" fillId="0" borderId="0" xfId="20" applyFont="1" applyAlignment="1">
      <alignment horizontal="left"/>
      <protection/>
    </xf>
    <xf numFmtId="43" fontId="0" fillId="0" borderId="0" xfId="15" applyNumberFormat="1" applyFont="1" applyAlignment="1">
      <alignment/>
    </xf>
    <xf numFmtId="0" fontId="10" fillId="2" borderId="0" xfId="0" applyFont="1" applyFill="1" applyAlignment="1">
      <alignment/>
    </xf>
    <xf numFmtId="170" fontId="9" fillId="0" borderId="0" xfId="15" applyNumberFormat="1" applyFont="1" applyAlignment="1">
      <alignment/>
    </xf>
    <xf numFmtId="170" fontId="9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10" fillId="0" borderId="0" xfId="0" applyNumberFormat="1" applyFont="1" applyFill="1" applyAlignment="1">
      <alignment/>
    </xf>
    <xf numFmtId="170" fontId="9" fillId="0" borderId="0" xfId="15" applyNumberFormat="1" applyFont="1" applyFill="1" applyAlignment="1">
      <alignment/>
    </xf>
    <xf numFmtId="170" fontId="9" fillId="0" borderId="5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15" fontId="9" fillId="0" borderId="0" xfId="0" applyNumberFormat="1" applyFont="1" applyAlignment="1">
      <alignment horizontal="left"/>
    </xf>
    <xf numFmtId="170" fontId="9" fillId="0" borderId="3" xfId="15" applyNumberFormat="1" applyFont="1" applyBorder="1" applyAlignment="1">
      <alignment/>
    </xf>
    <xf numFmtId="170" fontId="9" fillId="0" borderId="0" xfId="15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20" applyFont="1" applyFill="1">
      <alignment/>
      <protection/>
    </xf>
    <xf numFmtId="0" fontId="10" fillId="0" borderId="0" xfId="20" applyFont="1" applyFill="1">
      <alignment/>
      <protection/>
    </xf>
    <xf numFmtId="170" fontId="9" fillId="0" borderId="0" xfId="15" applyNumberFormat="1" applyFont="1" applyFill="1" applyAlignment="1">
      <alignment horizontal="center"/>
    </xf>
    <xf numFmtId="170" fontId="9" fillId="0" borderId="6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 horizontal="center"/>
    </xf>
    <xf numFmtId="170" fontId="9" fillId="0" borderId="1" xfId="15" applyNumberFormat="1" applyFont="1" applyFill="1" applyBorder="1" applyAlignment="1">
      <alignment horizontal="center"/>
    </xf>
    <xf numFmtId="170" fontId="10" fillId="0" borderId="0" xfId="15" applyNumberFormat="1" applyFont="1" applyFill="1" applyAlignment="1">
      <alignment horizontal="center"/>
    </xf>
    <xf numFmtId="189" fontId="10" fillId="0" borderId="0" xfId="17" applyNumberFormat="1" applyFont="1" applyFill="1" applyBorder="1" applyAlignment="1" applyProtection="1">
      <alignment/>
      <protection/>
    </xf>
    <xf numFmtId="170" fontId="10" fillId="0" borderId="0" xfId="15" applyNumberFormat="1" applyFont="1" applyFill="1" applyBorder="1" applyAlignment="1" applyProtection="1">
      <alignment/>
      <protection/>
    </xf>
    <xf numFmtId="170" fontId="0" fillId="0" borderId="0" xfId="15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0" fontId="9" fillId="0" borderId="2" xfId="15" applyNumberFormat="1" applyFont="1" applyBorder="1" applyAlignment="1">
      <alignment/>
    </xf>
    <xf numFmtId="170" fontId="9" fillId="0" borderId="2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170" fontId="10" fillId="0" borderId="3" xfId="15" applyNumberFormat="1" applyFont="1" applyFill="1" applyBorder="1" applyAlignment="1">
      <alignment horizontal="center"/>
    </xf>
    <xf numFmtId="170" fontId="10" fillId="0" borderId="0" xfId="15" applyNumberFormat="1" applyFont="1" applyFill="1" applyBorder="1" applyAlignment="1">
      <alignment horizontal="center"/>
    </xf>
    <xf numFmtId="170" fontId="0" fillId="0" borderId="0" xfId="15" applyNumberFormat="1" applyFont="1" applyFill="1" applyAlignment="1">
      <alignment horizont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justify" vertical="top" wrapText="1"/>
    </xf>
    <xf numFmtId="43" fontId="0" fillId="0" borderId="0" xfId="15" applyFont="1" applyAlignment="1">
      <alignment horizontal="right"/>
    </xf>
    <xf numFmtId="0" fontId="0" fillId="0" borderId="0" xfId="0" applyFont="1" applyAlignment="1" quotePrefix="1">
      <alignment/>
    </xf>
    <xf numFmtId="0" fontId="11" fillId="0" borderId="0" xfId="0" applyFont="1" applyFill="1" applyAlignment="1">
      <alignment/>
    </xf>
    <xf numFmtId="43" fontId="11" fillId="0" borderId="0" xfId="15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2"/>
  <sheetViews>
    <sheetView showGridLines="0" zoomScaleSheetLayoutView="100" workbookViewId="0" topLeftCell="A28">
      <selection activeCell="A48" sqref="A48"/>
    </sheetView>
  </sheetViews>
  <sheetFormatPr defaultColWidth="9.140625" defaultRowHeight="12.75"/>
  <cols>
    <col min="1" max="1" width="40.421875" style="15" customWidth="1"/>
    <col min="2" max="2" width="4.8515625" style="15" customWidth="1"/>
    <col min="3" max="3" width="16.28125" style="15" customWidth="1"/>
    <col min="4" max="4" width="1.7109375" style="15" customWidth="1"/>
    <col min="5" max="5" width="17.421875" style="15" customWidth="1"/>
    <col min="6" max="6" width="1.1484375" style="15" customWidth="1"/>
    <col min="7" max="7" width="15.7109375" style="15" customWidth="1"/>
    <col min="8" max="8" width="2.00390625" style="15" customWidth="1"/>
    <col min="9" max="9" width="17.28125" style="15" customWidth="1"/>
    <col min="10" max="10" width="9.140625" style="15" customWidth="1"/>
    <col min="11" max="11" width="14.00390625" style="15" bestFit="1" customWidth="1"/>
    <col min="12" max="16384" width="9.140625" style="15" customWidth="1"/>
  </cols>
  <sheetData>
    <row r="1" ht="18">
      <c r="A1" s="25" t="s">
        <v>69</v>
      </c>
    </row>
    <row r="2" ht="15.75">
      <c r="A2" s="28" t="s">
        <v>56</v>
      </c>
    </row>
    <row r="3" spans="1:4" ht="15.75">
      <c r="A3" s="28" t="s">
        <v>115</v>
      </c>
      <c r="D3" s="29"/>
    </row>
    <row r="4" spans="1:4" ht="12.75">
      <c r="A4" s="14"/>
      <c r="D4" s="29"/>
    </row>
    <row r="5" spans="1:4" ht="15">
      <c r="A5" s="30" t="s">
        <v>35</v>
      </c>
      <c r="D5" s="29"/>
    </row>
    <row r="6" spans="1:4" ht="12.75">
      <c r="A6" s="44"/>
      <c r="D6" s="29"/>
    </row>
    <row r="7" spans="2:9" ht="12.75">
      <c r="B7" s="2"/>
      <c r="C7" s="109" t="s">
        <v>0</v>
      </c>
      <c r="D7" s="109"/>
      <c r="E7" s="109"/>
      <c r="F7" s="29"/>
      <c r="G7" s="108" t="s">
        <v>1</v>
      </c>
      <c r="H7" s="108"/>
      <c r="I7" s="108"/>
    </row>
    <row r="8" spans="3:9" ht="12.75">
      <c r="C8" s="109" t="s">
        <v>79</v>
      </c>
      <c r="D8" s="109"/>
      <c r="E8" s="109"/>
      <c r="F8" s="45"/>
      <c r="G8" s="108" t="s">
        <v>118</v>
      </c>
      <c r="H8" s="108"/>
      <c r="I8" s="108"/>
    </row>
    <row r="9" spans="1:9" ht="12.75">
      <c r="A9" s="46"/>
      <c r="C9" s="45" t="s">
        <v>93</v>
      </c>
      <c r="D9" s="45"/>
      <c r="E9" s="45" t="s">
        <v>95</v>
      </c>
      <c r="F9" s="2"/>
      <c r="G9" s="45" t="s">
        <v>93</v>
      </c>
      <c r="H9" s="47"/>
      <c r="I9" s="1" t="s">
        <v>95</v>
      </c>
    </row>
    <row r="10" spans="1:9" ht="12.75">
      <c r="A10" s="46"/>
      <c r="C10" s="45" t="s">
        <v>92</v>
      </c>
      <c r="D10" s="45"/>
      <c r="E10" s="45" t="s">
        <v>94</v>
      </c>
      <c r="F10" s="2"/>
      <c r="G10" s="45" t="s">
        <v>92</v>
      </c>
      <c r="H10" s="47"/>
      <c r="I10" s="45" t="s">
        <v>94</v>
      </c>
    </row>
    <row r="11" spans="3:9" ht="12.75">
      <c r="C11" s="45" t="s">
        <v>2</v>
      </c>
      <c r="D11" s="45"/>
      <c r="E11" s="45" t="s">
        <v>2</v>
      </c>
      <c r="F11" s="2"/>
      <c r="G11" s="1" t="s">
        <v>3</v>
      </c>
      <c r="H11" s="48"/>
      <c r="I11" s="1" t="s">
        <v>3</v>
      </c>
    </row>
    <row r="12" spans="3:9" ht="12.75">
      <c r="C12" s="45" t="s">
        <v>4</v>
      </c>
      <c r="D12" s="47"/>
      <c r="E12" s="45" t="s">
        <v>4</v>
      </c>
      <c r="F12" s="2"/>
      <c r="G12" s="1" t="s">
        <v>5</v>
      </c>
      <c r="H12" s="48"/>
      <c r="I12" s="1" t="s">
        <v>5</v>
      </c>
    </row>
    <row r="13" spans="3:9" ht="12.75">
      <c r="C13" s="89" t="s">
        <v>117</v>
      </c>
      <c r="D13" s="49"/>
      <c r="E13" s="89" t="s">
        <v>116</v>
      </c>
      <c r="F13" s="2"/>
      <c r="G13" s="89" t="s">
        <v>117</v>
      </c>
      <c r="H13" s="49"/>
      <c r="I13" s="89" t="s">
        <v>116</v>
      </c>
    </row>
    <row r="14" spans="3:9" ht="12.75">
      <c r="C14" s="45" t="s">
        <v>6</v>
      </c>
      <c r="D14" s="47"/>
      <c r="E14" s="45" t="s">
        <v>6</v>
      </c>
      <c r="F14" s="45"/>
      <c r="G14" s="1" t="s">
        <v>6</v>
      </c>
      <c r="H14" s="48"/>
      <c r="I14" s="1" t="s">
        <v>6</v>
      </c>
    </row>
    <row r="15" spans="1:58" ht="12.75">
      <c r="A15" s="15" t="s">
        <v>7</v>
      </c>
      <c r="C15" s="46">
        <f>G15-32683651</f>
        <v>37252983</v>
      </c>
      <c r="D15" s="46"/>
      <c r="E15" s="88">
        <f>I15-30459638</f>
        <v>39779892</v>
      </c>
      <c r="F15" s="46"/>
      <c r="G15" s="46">
        <v>69936634</v>
      </c>
      <c r="H15" s="50"/>
      <c r="I15" s="88">
        <v>70239530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3:58" ht="12.75">
      <c r="C16" s="50"/>
      <c r="D16" s="50"/>
      <c r="E16" s="51"/>
      <c r="F16" s="50"/>
      <c r="G16" s="50"/>
      <c r="H16" s="50"/>
      <c r="I16" s="51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15" t="s">
        <v>8</v>
      </c>
      <c r="C17" s="52">
        <f>G17+25261008</f>
        <v>-28855110</v>
      </c>
      <c r="D17" s="50"/>
      <c r="E17" s="53">
        <f>I17+23484995</f>
        <v>-29521743</v>
      </c>
      <c r="F17" s="50"/>
      <c r="G17" s="52">
        <f>-54276752+4137787-3977153</f>
        <v>-54116118</v>
      </c>
      <c r="H17" s="50"/>
      <c r="I17" s="53">
        <f>-56279993+3273255</f>
        <v>-53006738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3:58" ht="12.75">
      <c r="C18" s="50">
        <f>SUM(C15:C17)</f>
        <v>8397873</v>
      </c>
      <c r="D18" s="50"/>
      <c r="E18" s="50">
        <f>SUM(E15:E17)</f>
        <v>10258149</v>
      </c>
      <c r="F18" s="50"/>
      <c r="G18" s="50">
        <f>SUM(G15:G17)</f>
        <v>15820516</v>
      </c>
      <c r="H18" s="50"/>
      <c r="I18" s="50">
        <f>SUM(I15:I17)</f>
        <v>17232792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3:58" ht="12.75">
      <c r="C19" s="50"/>
      <c r="D19" s="50"/>
      <c r="E19" s="51"/>
      <c r="F19" s="50"/>
      <c r="G19" s="50"/>
      <c r="H19" s="50"/>
      <c r="I19" s="51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15" t="s">
        <v>68</v>
      </c>
      <c r="C20" s="46">
        <f>G20+2461161</f>
        <v>-2702645</v>
      </c>
      <c r="D20" s="50"/>
      <c r="E20" s="88">
        <f>I20+2409887</f>
        <v>-2117758</v>
      </c>
      <c r="F20" s="50"/>
      <c r="G20" s="46">
        <f>-2562360-2601446</f>
        <v>-5163806</v>
      </c>
      <c r="H20" s="50"/>
      <c r="I20" s="88">
        <f>-3938745-588900</f>
        <v>-4527645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3:58" ht="12.75">
      <c r="C21" s="46"/>
      <c r="D21" s="50"/>
      <c r="E21" s="88"/>
      <c r="F21" s="50"/>
      <c r="G21" s="46"/>
      <c r="H21" s="50"/>
      <c r="I21" s="88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15" t="s">
        <v>9</v>
      </c>
      <c r="C22" s="57">
        <f>G22+351128</f>
        <v>-510895</v>
      </c>
      <c r="D22" s="50"/>
      <c r="E22" s="58">
        <f>I22+244023</f>
        <v>-247737</v>
      </c>
      <c r="F22" s="50"/>
      <c r="G22" s="57">
        <v>-862023</v>
      </c>
      <c r="H22" s="50"/>
      <c r="I22" s="58">
        <v>-491760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3:58" ht="12.75">
      <c r="C23" s="54"/>
      <c r="D23" s="50"/>
      <c r="E23" s="55"/>
      <c r="F23" s="50"/>
      <c r="G23" s="54"/>
      <c r="H23" s="50"/>
      <c r="I23" s="5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15" t="s">
        <v>10</v>
      </c>
      <c r="C24" s="56"/>
      <c r="D24" s="46"/>
      <c r="E24" s="56"/>
      <c r="F24" s="46"/>
      <c r="G24" s="56"/>
      <c r="H24" s="46"/>
      <c r="I24" s="5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15" t="s">
        <v>90</v>
      </c>
      <c r="C25" s="56">
        <f>C18+C20+C22</f>
        <v>5184333</v>
      </c>
      <c r="D25" s="50"/>
      <c r="E25" s="56">
        <f>E18+E20+E22</f>
        <v>7892654</v>
      </c>
      <c r="F25" s="50"/>
      <c r="G25" s="56">
        <f>G18+G20+G22</f>
        <v>9794687</v>
      </c>
      <c r="H25" s="50"/>
      <c r="I25" s="56">
        <f>I18+I20+I22</f>
        <v>12213387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3:58" ht="12.75">
      <c r="C26" s="50"/>
      <c r="D26" s="50"/>
      <c r="E26" s="51"/>
      <c r="F26" s="50"/>
      <c r="G26" s="50"/>
      <c r="H26" s="50"/>
      <c r="I26" s="5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15" t="s">
        <v>11</v>
      </c>
      <c r="C27" s="52">
        <f>G27-65270</f>
        <v>44170</v>
      </c>
      <c r="D27" s="50"/>
      <c r="E27" s="53">
        <f>I27-271945</f>
        <v>778358</v>
      </c>
      <c r="F27" s="50"/>
      <c r="G27" s="52">
        <v>109440</v>
      </c>
      <c r="H27" s="50"/>
      <c r="I27" s="53">
        <v>1050303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3:58" ht="12.75">
      <c r="C28" s="54"/>
      <c r="D28" s="50"/>
      <c r="E28" s="55"/>
      <c r="F28" s="50"/>
      <c r="G28" s="54"/>
      <c r="H28" s="50"/>
      <c r="I28" s="5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15" t="s">
        <v>61</v>
      </c>
      <c r="C29" s="46"/>
      <c r="D29" s="46"/>
      <c r="E29" s="46"/>
      <c r="F29" s="46"/>
      <c r="G29" s="46"/>
      <c r="H29" s="46"/>
      <c r="I29" s="4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15" t="s">
        <v>91</v>
      </c>
      <c r="C30" s="46">
        <f>C25+C27</f>
        <v>5228503</v>
      </c>
      <c r="D30" s="50"/>
      <c r="E30" s="46">
        <f>E25+E27</f>
        <v>8671012</v>
      </c>
      <c r="F30" s="50"/>
      <c r="G30" s="46">
        <f>G25+G27</f>
        <v>9904127</v>
      </c>
      <c r="H30" s="50"/>
      <c r="I30" s="46">
        <f>I25+I27</f>
        <v>13263690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3:58" ht="12.75">
      <c r="C31" s="50"/>
      <c r="D31" s="50"/>
      <c r="E31" s="51"/>
      <c r="F31" s="50"/>
      <c r="G31" s="50"/>
      <c r="H31" s="50"/>
      <c r="I31" s="5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15" t="s">
        <v>97</v>
      </c>
      <c r="C32" s="54">
        <f>G32+545713</f>
        <v>-686807</v>
      </c>
      <c r="D32" s="54"/>
      <c r="E32" s="55">
        <f>I32+481187</f>
        <v>-493790</v>
      </c>
      <c r="F32" s="54"/>
      <c r="G32" s="54">
        <v>-1232520</v>
      </c>
      <c r="H32" s="54"/>
      <c r="I32" s="55">
        <v>-974977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3:58" ht="12.75">
      <c r="C33" s="54"/>
      <c r="D33" s="50"/>
      <c r="E33" s="55"/>
      <c r="F33" s="50"/>
      <c r="G33" s="54"/>
      <c r="H33" s="50"/>
      <c r="I33" s="5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15" t="s">
        <v>62</v>
      </c>
      <c r="C34" s="57">
        <f>G34+2041752</f>
        <v>-2096035</v>
      </c>
      <c r="D34" s="46"/>
      <c r="E34" s="58">
        <f>I34+1607871</f>
        <v>-1665384</v>
      </c>
      <c r="F34" s="46"/>
      <c r="G34" s="57">
        <v>-4137787</v>
      </c>
      <c r="H34" s="46"/>
      <c r="I34" s="58">
        <v>-3273255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3:58" ht="12.75">
      <c r="C35" s="50"/>
      <c r="D35" s="50"/>
      <c r="E35" s="51"/>
      <c r="F35" s="50"/>
      <c r="G35" s="50"/>
      <c r="H35" s="50"/>
      <c r="I35" s="5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15" t="s">
        <v>63</v>
      </c>
      <c r="C36" s="50">
        <f>C30+C32+C34</f>
        <v>2445661</v>
      </c>
      <c r="D36" s="50"/>
      <c r="E36" s="50">
        <f>E30+E32+E34</f>
        <v>6511838</v>
      </c>
      <c r="F36" s="50"/>
      <c r="G36" s="50">
        <f>G30+G32+G34</f>
        <v>4533820</v>
      </c>
      <c r="H36" s="50"/>
      <c r="I36" s="50">
        <f>I30+I32+I34</f>
        <v>9015458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3:58" ht="12.75">
      <c r="C37" s="50"/>
      <c r="D37" s="50"/>
      <c r="E37" s="51"/>
      <c r="F37" s="50"/>
      <c r="G37" s="50"/>
      <c r="H37" s="50"/>
      <c r="I37" s="5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15" t="s">
        <v>64</v>
      </c>
      <c r="C38" s="50">
        <f>G38+550424</f>
        <v>49808</v>
      </c>
      <c r="D38" s="50"/>
      <c r="E38" s="51">
        <f>I38+537930</f>
        <v>-1171421</v>
      </c>
      <c r="F38" s="50"/>
      <c r="G38" s="50">
        <f>-500616</f>
        <v>-500616</v>
      </c>
      <c r="H38" s="50"/>
      <c r="I38" s="51">
        <v>-1709351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3:58" ht="12.75">
      <c r="C39" s="50"/>
      <c r="D39" s="50"/>
      <c r="E39" s="51"/>
      <c r="F39" s="50"/>
      <c r="G39" s="50"/>
      <c r="H39" s="50"/>
      <c r="I39" s="51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3.5" thickBot="1">
      <c r="A40" s="15" t="s">
        <v>65</v>
      </c>
      <c r="C40" s="59">
        <f>C36+C38</f>
        <v>2495469</v>
      </c>
      <c r="D40" s="54"/>
      <c r="E40" s="59">
        <f>E36+E38</f>
        <v>5340417</v>
      </c>
      <c r="F40" s="54"/>
      <c r="G40" s="59">
        <f>G36+G38</f>
        <v>4033204</v>
      </c>
      <c r="H40" s="54"/>
      <c r="I40" s="59">
        <f>I36+I38</f>
        <v>7306107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3:58" ht="13.5" thickTop="1">
      <c r="C41" s="54"/>
      <c r="D41" s="54"/>
      <c r="E41" s="54"/>
      <c r="F41" s="54"/>
      <c r="G41" s="54"/>
      <c r="H41" s="54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3:58" ht="12.75">
      <c r="C42" s="54"/>
      <c r="D42" s="50"/>
      <c r="E42" s="55"/>
      <c r="F42" s="50"/>
      <c r="G42" s="54"/>
      <c r="H42" s="50"/>
      <c r="I42" s="5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3:58" ht="12.75">
      <c r="C43" s="54"/>
      <c r="D43" s="50"/>
      <c r="E43" s="55"/>
      <c r="F43" s="50"/>
      <c r="G43" s="54"/>
      <c r="H43" s="50"/>
      <c r="I43" s="5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3:58" ht="12.75">
      <c r="C44" s="35"/>
      <c r="D44" s="35"/>
      <c r="E44" s="35"/>
      <c r="F44" s="35"/>
      <c r="G44" s="35"/>
      <c r="H44" s="35"/>
      <c r="I44" s="6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107" t="s">
        <v>145</v>
      </c>
      <c r="B45" s="2"/>
      <c r="C45" s="61"/>
      <c r="D45" s="61"/>
      <c r="E45" s="61"/>
      <c r="F45" s="61"/>
      <c r="G45" s="61"/>
      <c r="H45" s="35"/>
      <c r="I45" s="6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104" t="s">
        <v>138</v>
      </c>
      <c r="B46" s="2"/>
      <c r="C46" s="35">
        <v>3.12</v>
      </c>
      <c r="D46" s="35"/>
      <c r="E46" s="35">
        <v>8.22</v>
      </c>
      <c r="F46" s="35"/>
      <c r="G46" s="35">
        <v>5.04</v>
      </c>
      <c r="H46" s="35"/>
      <c r="I46" s="35">
        <v>11.25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ht="12.75">
      <c r="A47" s="104" t="s">
        <v>139</v>
      </c>
      <c r="B47" s="2"/>
      <c r="C47" s="35">
        <v>3.46</v>
      </c>
      <c r="D47" s="35"/>
      <c r="E47" s="103">
        <v>8.22</v>
      </c>
      <c r="F47" s="35"/>
      <c r="G47" s="35">
        <v>5.25</v>
      </c>
      <c r="H47" s="35"/>
      <c r="I47" s="103">
        <v>11.25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2:58" ht="12.75">
      <c r="B48" s="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105"/>
      <c r="B49" s="105"/>
      <c r="C49" s="106"/>
      <c r="D49" s="106"/>
      <c r="E49" s="106"/>
      <c r="F49" s="106"/>
      <c r="G49" s="106"/>
      <c r="H49" s="106"/>
      <c r="I49" s="106"/>
      <c r="J49" s="39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105"/>
      <c r="B50" s="105"/>
      <c r="C50" s="106"/>
      <c r="D50" s="106"/>
      <c r="E50" s="106"/>
      <c r="F50" s="106"/>
      <c r="G50" s="106"/>
      <c r="H50" s="106"/>
      <c r="I50" s="106"/>
      <c r="J50" s="3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105"/>
      <c r="B51" s="105"/>
      <c r="C51" s="106"/>
      <c r="D51" s="106"/>
      <c r="E51" s="106"/>
      <c r="F51" s="106"/>
      <c r="G51" s="106"/>
      <c r="H51" s="106"/>
      <c r="I51" s="106"/>
      <c r="J51" s="39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38"/>
      <c r="B52" s="38"/>
      <c r="C52" s="39"/>
      <c r="D52" s="39"/>
      <c r="E52" s="39"/>
      <c r="F52" s="39"/>
      <c r="G52" s="39"/>
      <c r="H52" s="39"/>
      <c r="I52" s="39"/>
      <c r="J52" s="39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38"/>
      <c r="B53" s="38"/>
      <c r="C53" s="39"/>
      <c r="D53" s="39"/>
      <c r="E53" s="39"/>
      <c r="F53" s="39"/>
      <c r="G53" s="39"/>
      <c r="H53" s="39"/>
      <c r="I53" s="39"/>
      <c r="J53" s="39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38"/>
      <c r="B54" s="38"/>
      <c r="C54" s="39"/>
      <c r="D54" s="39"/>
      <c r="E54" s="39"/>
      <c r="F54" s="39"/>
      <c r="G54" s="39"/>
      <c r="H54" s="39"/>
      <c r="I54" s="39"/>
      <c r="J54" s="39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38"/>
      <c r="B55" s="38"/>
      <c r="C55" s="39"/>
      <c r="D55" s="39"/>
      <c r="E55" s="39"/>
      <c r="F55" s="39"/>
      <c r="G55" s="39"/>
      <c r="H55" s="39"/>
      <c r="I55" s="39"/>
      <c r="J55" s="39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3:58" ht="12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3:58" ht="12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3:58" ht="12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3:58" ht="12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3:58" ht="12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3:58" ht="12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3:58" ht="12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3:58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3:58" ht="12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3:58" ht="12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3:58" ht="12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3:58" ht="12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3:58" ht="12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3:58" ht="12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3:58" ht="12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3:58" ht="12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3:58" ht="12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3:58" ht="12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3:58" ht="12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3:58" ht="12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3:58" ht="12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3:58" ht="12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3:58" ht="12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3:58" ht="12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3:58" ht="12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3:58" ht="12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3:58" ht="12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3:58" ht="12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3:58" ht="12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3:58" ht="12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3:58" ht="12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3:58" ht="12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3:58" ht="12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3:58" ht="12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3:58" ht="12.7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3:58" ht="12.7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3:58" ht="12.7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3:58" ht="12.7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3:58" ht="12.7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3:58" ht="12.7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3:58" ht="12.7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3:58" ht="12.7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3:58" ht="12.7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3:58" ht="12.7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3:58" ht="12.7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3:58" ht="12.7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3:58" ht="12.7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3:58" ht="12.7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3:58" ht="12.7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3:58" ht="12.7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3:58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3:58" ht="12.7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3:58" ht="12.7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3:58" ht="12.7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3:58" ht="12.7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3:58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3:58" ht="12.7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3:58" ht="12.7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3:58" ht="12.7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3:58" ht="12.7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3:58" ht="12.7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3:58" ht="12.7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3:58" ht="12.7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3:58" ht="12.7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3:58" ht="12.7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3:58" ht="12.7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3:58" ht="12.7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3:58" ht="12.7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3:58" ht="12.7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3:58" ht="12.7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3:58" ht="12.7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3:58" ht="12.7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3:58" ht="12.7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3:58" ht="12.7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3:58" ht="12.7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3:58" ht="12.7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3:58" ht="12.7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3:58" ht="12.7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3:58" ht="12.7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3:58" ht="12.7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3:58" ht="12.7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3:58" ht="12.7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3:58" ht="12.7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3:58" ht="12.7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3:58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3:58" ht="12.7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3:58" ht="12.7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3:58" ht="12.7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3:58" ht="12.7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3:58" ht="12.7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3:58" ht="12.7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  <row r="147" spans="3:58" ht="12.7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</row>
    <row r="148" spans="3:58" ht="12.7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</row>
    <row r="149" spans="3:58" ht="12.7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</row>
    <row r="150" spans="3:58" ht="12.7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</row>
    <row r="151" spans="3:58" ht="12.7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</row>
    <row r="152" spans="3:58" ht="12.7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</row>
    <row r="153" spans="3:58" ht="12.7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3:58" ht="12.7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</row>
    <row r="155" spans="3:58" ht="12.7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</row>
    <row r="156" spans="3:58" ht="12.7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</row>
    <row r="157" spans="3:58" ht="12.7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</row>
    <row r="158" spans="3:58" ht="12.7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</row>
    <row r="159" spans="3:58" ht="12.7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</row>
    <row r="160" spans="3:58" ht="12.7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</row>
    <row r="161" spans="3:58" ht="12.7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</row>
    <row r="162" spans="3:58" ht="12.7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</row>
    <row r="163" spans="3:58" ht="12.7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</row>
    <row r="164" spans="3:58" ht="12.7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3:58" ht="12.7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3:58" ht="12.7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3:58" ht="12.75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</row>
    <row r="168" spans="3:58" ht="12.75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</row>
    <row r="169" spans="3:58" ht="12.75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</row>
    <row r="170" spans="3:58" ht="12.75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</row>
    <row r="171" spans="3:58" ht="12.75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</row>
    <row r="172" spans="3:58" ht="12.75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</row>
    <row r="173" spans="3:58" ht="12.75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</row>
    <row r="174" spans="3:58" ht="12.75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</row>
    <row r="175" spans="3:58" ht="12.75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3:58" ht="12.75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3:58" ht="12.75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3:58" ht="12.75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</row>
    <row r="179" spans="3:58" ht="12.75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</row>
    <row r="180" spans="3:58" ht="12.75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</row>
    <row r="181" spans="3:58" ht="12.75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</row>
    <row r="182" spans="3:58" ht="12.75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</row>
    <row r="183" spans="3:58" ht="12.75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</row>
    <row r="184" spans="3:58" ht="12.75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</row>
    <row r="185" spans="3:58" ht="12.75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</row>
    <row r="186" spans="3:58" ht="12.75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</row>
    <row r="187" spans="3:58" ht="12.75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</row>
    <row r="188" spans="3:58" ht="12.75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</row>
    <row r="189" spans="3:58" ht="12.75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</row>
    <row r="190" spans="3:58" ht="12.75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</row>
    <row r="191" spans="3:58" ht="12.75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</row>
    <row r="192" spans="3:58" ht="12.75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</row>
    <row r="193" spans="3:58" ht="12.75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</row>
    <row r="194" spans="3:58" ht="12.75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</row>
    <row r="195" spans="3:58" ht="12.75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</row>
    <row r="196" spans="3:58" ht="12.75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</row>
    <row r="197" spans="3:58" ht="12.75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</row>
    <row r="198" spans="3:58" ht="12.75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</row>
    <row r="199" spans="3:58" ht="12.75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</row>
    <row r="200" spans="3:58" ht="12.75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</row>
    <row r="201" spans="3:58" ht="12.75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</row>
    <row r="202" spans="3:58" ht="12.75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</row>
    <row r="203" spans="3:58" ht="12.75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</row>
    <row r="204" spans="3:58" ht="12.75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</row>
    <row r="205" spans="3:58" ht="12.75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</row>
    <row r="206" spans="3:58" ht="12.75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</row>
    <row r="207" spans="3:58" ht="12.75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</row>
    <row r="208" spans="3:58" ht="12.75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</row>
    <row r="209" spans="3:58" ht="12.75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</row>
    <row r="210" spans="3:58" ht="12.75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</row>
    <row r="211" spans="3:58" ht="12.75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</row>
    <row r="212" spans="3:58" ht="12.75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</row>
    <row r="213" spans="3:58" ht="12.75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</row>
    <row r="214" spans="3:58" ht="12.75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</row>
    <row r="215" spans="3:58" ht="12.75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</row>
    <row r="216" spans="3:58" ht="12.75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</row>
    <row r="217" spans="3:58" ht="12.75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</row>
    <row r="218" spans="3:58" ht="12.75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</row>
    <row r="219" spans="3:58" ht="12.75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</row>
    <row r="220" spans="3:58" ht="12.75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</row>
    <row r="221" spans="3:58" ht="12.75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3:58" ht="12.75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</row>
    <row r="223" spans="3:58" ht="12.75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</row>
    <row r="224" spans="3:58" ht="12.75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  <row r="225" spans="3:58" ht="12.75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</row>
    <row r="226" spans="3:58" ht="12.75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</row>
    <row r="227" spans="3:58" ht="12.75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</row>
    <row r="228" spans="3:58" ht="12.75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</row>
    <row r="229" spans="3:58" ht="12.75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</row>
    <row r="230" spans="3:58" ht="12.75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3:58" ht="12.75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</row>
    <row r="232" spans="3:58" ht="12.75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</row>
    <row r="233" spans="3:58" ht="12.75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</row>
    <row r="234" spans="3:58" ht="12.75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</row>
    <row r="235" spans="3:58" ht="12.75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</row>
    <row r="236" spans="3:58" ht="12.75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</row>
    <row r="237" spans="3:58" ht="12.75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</row>
    <row r="238" spans="3:58" ht="12.75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</row>
    <row r="239" spans="3:58" ht="12.75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</row>
    <row r="240" spans="3:58" ht="12.75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</row>
    <row r="241" spans="3:58" ht="12.75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</row>
    <row r="242" spans="3:58" ht="12.75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3:58" ht="12.75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3:58" ht="12.75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3:58" ht="12.75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3:58" ht="12.75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3:58" ht="12.75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</row>
    <row r="248" spans="3:58" ht="12.75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</row>
    <row r="249" spans="3:58" ht="12.75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</row>
    <row r="250" spans="3:58" ht="12.75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</row>
    <row r="251" spans="3:58" ht="12.75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</row>
    <row r="252" spans="3:58" ht="12.75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</row>
    <row r="253" spans="3:58" ht="12.75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</row>
    <row r="254" spans="3:58" ht="12.75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</row>
    <row r="255" spans="3:58" ht="12.75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</row>
    <row r="256" spans="3:58" ht="12.75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</row>
    <row r="257" spans="3:58" ht="12.7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</row>
    <row r="258" spans="3:58" ht="12.7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</row>
    <row r="259" spans="3:58" ht="12.7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</row>
    <row r="260" spans="3:58" ht="12.75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</row>
    <row r="261" spans="3:58" ht="12.75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</row>
    <row r="262" spans="3:58" ht="12.75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</row>
    <row r="263" spans="3:58" ht="12.75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</row>
    <row r="264" spans="3:58" ht="12.75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</row>
    <row r="265" spans="3:58" ht="12.75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</row>
    <row r="266" spans="3:58" ht="12.75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</row>
    <row r="267" spans="3:58" ht="12.75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</row>
    <row r="268" spans="3:58" ht="12.75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</row>
    <row r="269" spans="3:58" ht="12.75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</row>
    <row r="270" spans="3:58" ht="12.75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</row>
    <row r="271" spans="3:58" ht="12.75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</row>
    <row r="272" spans="3:58" ht="12.75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</row>
    <row r="273" spans="3:58" ht="12.75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</row>
    <row r="274" spans="3:58" ht="12.75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</row>
    <row r="275" spans="3:58" ht="12.75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</row>
    <row r="276" spans="3:58" ht="12.75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</row>
    <row r="277" spans="3:58" ht="12.75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</row>
    <row r="278" spans="3:58" ht="12.75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</row>
    <row r="279" spans="3:58" ht="12.75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</row>
    <row r="280" spans="3:58" ht="12.75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</row>
    <row r="281" spans="3:58" ht="12.75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</row>
    <row r="282" spans="3:58" ht="12.75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</row>
    <row r="283" spans="3:58" ht="12.75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</row>
    <row r="284" spans="3:58" ht="12.75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</row>
    <row r="285" spans="3:58" ht="12.75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</row>
    <row r="286" spans="3:58" ht="12.75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</row>
    <row r="287" spans="3:58" ht="12.75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</row>
    <row r="288" spans="3:58" ht="12.75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</row>
    <row r="289" spans="3:58" ht="12.75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</row>
    <row r="290" spans="3:58" ht="12.75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</row>
    <row r="291" spans="3:58" ht="12.75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</row>
    <row r="292" spans="3:58" ht="12.75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</row>
    <row r="293" spans="3:58" ht="12.75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</row>
    <row r="294" spans="3:58" ht="12.75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</row>
    <row r="295" spans="3:58" ht="12.75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</row>
    <row r="296" spans="3:58" ht="12.75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</row>
    <row r="297" spans="3:58" ht="12.75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</row>
    <row r="298" spans="3:58" ht="12.75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</row>
    <row r="299" spans="3:58" ht="12.75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</row>
    <row r="300" spans="3:58" ht="12.75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</row>
    <row r="301" spans="3:58" ht="12.75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</row>
    <row r="302" spans="3:58" ht="12.75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</row>
    <row r="303" spans="3:58" ht="12.75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</row>
    <row r="304" spans="3:58" ht="12.75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</row>
    <row r="305" spans="3:58" ht="12.7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</row>
    <row r="306" spans="3:58" ht="12.75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</row>
    <row r="307" spans="3:58" ht="12.75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</row>
    <row r="308" spans="3:58" ht="12.75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</row>
    <row r="309" spans="3:58" ht="12.75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</row>
    <row r="310" spans="3:58" ht="12.75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</row>
    <row r="311" spans="3:58" ht="12.75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</row>
    <row r="312" spans="3:58" ht="12.75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</row>
    <row r="313" spans="3:58" ht="12.75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</row>
    <row r="314" spans="3:58" ht="12.75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</row>
    <row r="315" spans="3:58" ht="12.75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</row>
    <row r="316" spans="3:58" ht="12.75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</row>
    <row r="317" spans="3:58" ht="12.75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</row>
    <row r="318" spans="3:58" ht="12.75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</row>
    <row r="319" spans="3:58" ht="12.75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</row>
    <row r="320" spans="3:58" ht="12.75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</row>
    <row r="321" spans="3:58" ht="12.75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</row>
    <row r="322" spans="3:58" ht="12.75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</row>
    <row r="323" spans="3:58" ht="12.75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</row>
    <row r="324" spans="3:58" ht="12.75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</row>
    <row r="325" spans="3:58" ht="12.75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</row>
    <row r="326" spans="3:58" ht="12.75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</row>
    <row r="327" spans="3:58" ht="12.75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</row>
    <row r="328" spans="3:58" ht="12.75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</row>
    <row r="329" spans="3:58" ht="12.75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</row>
    <row r="330" spans="3:58" ht="12.75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</row>
    <row r="331" spans="3:58" ht="12.75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</row>
    <row r="332" spans="3:58" ht="12.75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</row>
    <row r="333" spans="3:58" ht="12.75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</row>
    <row r="334" spans="3:58" ht="12.7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</row>
    <row r="335" spans="3:58" ht="12.7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</row>
    <row r="336" spans="3:58" ht="12.7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</row>
    <row r="337" spans="3:58" ht="12.7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</row>
    <row r="338" spans="3:58" ht="12.7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</row>
    <row r="339" spans="3:58" ht="12.7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</row>
    <row r="340" spans="3:58" ht="12.7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</row>
    <row r="341" spans="3:58" ht="12.7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</row>
    <row r="342" spans="3:58" ht="12.7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</row>
  </sheetData>
  <mergeCells count="4">
    <mergeCell ref="G7:I7"/>
    <mergeCell ref="G8:I8"/>
    <mergeCell ref="C7:E7"/>
    <mergeCell ref="C8:E8"/>
  </mergeCells>
  <printOptions/>
  <pageMargins left="0.33" right="0.23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25">
      <selection activeCell="C48" sqref="C48"/>
    </sheetView>
  </sheetViews>
  <sheetFormatPr defaultColWidth="9.140625" defaultRowHeight="12.75"/>
  <cols>
    <col min="1" max="1" width="50.57421875" style="0" customWidth="1"/>
    <col min="2" max="2" width="7.421875" style="0" customWidth="1"/>
    <col min="3" max="3" width="20.8515625" style="3" bestFit="1" customWidth="1"/>
    <col min="4" max="4" width="3.7109375" style="3" customWidth="1"/>
    <col min="5" max="5" width="20.8515625" style="3" bestFit="1" customWidth="1"/>
    <col min="6" max="6" width="14.00390625" style="0" bestFit="1" customWidth="1"/>
    <col min="7" max="7" width="13.57421875" style="0" bestFit="1" customWidth="1"/>
  </cols>
  <sheetData>
    <row r="1" ht="18">
      <c r="A1" s="25" t="s">
        <v>67</v>
      </c>
    </row>
    <row r="2" ht="15.75">
      <c r="A2" s="28" t="s">
        <v>57</v>
      </c>
    </row>
    <row r="3" ht="15.75">
      <c r="A3" s="28" t="s">
        <v>119</v>
      </c>
    </row>
    <row r="5" spans="3:5" ht="12.75">
      <c r="C5" s="1" t="s">
        <v>12</v>
      </c>
      <c r="D5" s="5"/>
      <c r="E5" s="1" t="s">
        <v>12</v>
      </c>
    </row>
    <row r="6" spans="2:5" ht="12.75">
      <c r="B6" s="26" t="s">
        <v>60</v>
      </c>
      <c r="C6" s="48" t="s">
        <v>117</v>
      </c>
      <c r="D6" s="5"/>
      <c r="E6" s="48" t="s">
        <v>136</v>
      </c>
    </row>
    <row r="7" spans="2:5" ht="12.75">
      <c r="B7" s="27"/>
      <c r="C7" s="1" t="s">
        <v>6</v>
      </c>
      <c r="D7" s="5"/>
      <c r="E7" s="1" t="s">
        <v>6</v>
      </c>
    </row>
    <row r="8" spans="1:5" ht="12.75">
      <c r="A8" s="2" t="s">
        <v>78</v>
      </c>
      <c r="B8" s="27"/>
      <c r="C8" s="1"/>
      <c r="D8" s="5"/>
      <c r="E8" s="1"/>
    </row>
    <row r="9" spans="1:5" ht="12.75">
      <c r="A9" t="s">
        <v>80</v>
      </c>
      <c r="C9" s="9">
        <f>144632427+1400299</f>
        <v>146032726</v>
      </c>
      <c r="E9" s="4">
        <v>122355026</v>
      </c>
    </row>
    <row r="10" spans="1:5" ht="12.75">
      <c r="A10" t="s">
        <v>101</v>
      </c>
      <c r="C10" s="3">
        <v>15000</v>
      </c>
      <c r="E10" s="4">
        <v>15000</v>
      </c>
    </row>
    <row r="11" spans="1:5" ht="12.75">
      <c r="A11" t="s">
        <v>37</v>
      </c>
      <c r="C11" s="6">
        <v>2559709</v>
      </c>
      <c r="E11" s="7">
        <v>2843706</v>
      </c>
    </row>
    <row r="12" spans="3:5" ht="12.75">
      <c r="C12" s="3">
        <f>SUM(C9:C11)</f>
        <v>148607435</v>
      </c>
      <c r="E12" s="3">
        <f>SUM(E9:E11)</f>
        <v>125213732</v>
      </c>
    </row>
    <row r="13" ht="12.75">
      <c r="E13" s="4"/>
    </row>
    <row r="14" ht="12.75">
      <c r="A14" s="2" t="s">
        <v>13</v>
      </c>
    </row>
    <row r="15" spans="1:5" ht="12.75">
      <c r="A15" t="s">
        <v>14</v>
      </c>
      <c r="C15" s="3">
        <v>26407864</v>
      </c>
      <c r="E15" s="4">
        <v>27254184</v>
      </c>
    </row>
    <row r="16" spans="1:5" ht="12.75">
      <c r="A16" t="s">
        <v>15</v>
      </c>
      <c r="C16" s="3">
        <v>21469739</v>
      </c>
      <c r="E16" s="4">
        <v>20200864</v>
      </c>
    </row>
    <row r="17" spans="1:5" ht="12.75">
      <c r="A17" t="s">
        <v>16</v>
      </c>
      <c r="C17" s="20">
        <f>2375663+1061</f>
        <v>2376724</v>
      </c>
      <c r="E17" s="4">
        <v>33029330</v>
      </c>
    </row>
    <row r="18" spans="1:5" ht="12.75">
      <c r="A18" t="s">
        <v>99</v>
      </c>
      <c r="C18" s="20">
        <v>1094868</v>
      </c>
      <c r="E18" s="4">
        <v>47137</v>
      </c>
    </row>
    <row r="19" spans="1:6" ht="12.75">
      <c r="A19" t="s">
        <v>66</v>
      </c>
      <c r="C19" s="6">
        <v>694232</v>
      </c>
      <c r="E19" s="7">
        <v>1125406</v>
      </c>
      <c r="F19" s="10"/>
    </row>
    <row r="20" spans="3:5" ht="12.75">
      <c r="C20" s="3">
        <f>SUM(C15:C19)</f>
        <v>52043427</v>
      </c>
      <c r="E20" s="3">
        <f>SUM(E15:E19)</f>
        <v>81656921</v>
      </c>
    </row>
    <row r="22" ht="12.75">
      <c r="A22" s="2" t="s">
        <v>58</v>
      </c>
    </row>
    <row r="23" spans="1:7" ht="12.75">
      <c r="A23" t="s">
        <v>17</v>
      </c>
      <c r="C23" s="3">
        <v>18062874</v>
      </c>
      <c r="E23" s="4">
        <v>14802494</v>
      </c>
      <c r="F23" s="10"/>
      <c r="G23" s="10"/>
    </row>
    <row r="24" spans="1:5" ht="12.75">
      <c r="A24" t="s">
        <v>18</v>
      </c>
      <c r="C24" s="20">
        <f>6543517+2440408-469374</f>
        <v>8514551</v>
      </c>
      <c r="E24" s="100">
        <f>17154936</f>
        <v>17154936</v>
      </c>
    </row>
    <row r="25" spans="1:5" ht="12.75">
      <c r="A25" t="s">
        <v>100</v>
      </c>
      <c r="C25" s="20">
        <v>4996460</v>
      </c>
      <c r="E25" s="4">
        <v>11159361</v>
      </c>
    </row>
    <row r="26" spans="1:7" ht="12.75">
      <c r="A26" s="92" t="s">
        <v>20</v>
      </c>
      <c r="C26" s="9">
        <f>21896000+4337112+967717</f>
        <v>27200829</v>
      </c>
      <c r="E26" s="4">
        <v>17288050</v>
      </c>
      <c r="F26" s="12"/>
      <c r="G26" s="9"/>
    </row>
    <row r="27" spans="1:7" ht="12.75">
      <c r="A27" t="s">
        <v>89</v>
      </c>
      <c r="C27" s="8">
        <v>3728430</v>
      </c>
      <c r="E27" s="21">
        <v>14170201</v>
      </c>
      <c r="G27" s="12"/>
    </row>
    <row r="28" spans="1:7" ht="12.75">
      <c r="A28" t="s">
        <v>19</v>
      </c>
      <c r="C28" s="6">
        <v>0</v>
      </c>
      <c r="E28" s="7">
        <v>778194</v>
      </c>
      <c r="G28" s="12"/>
    </row>
    <row r="29" spans="3:5" ht="12.75">
      <c r="C29" s="8">
        <f>SUM(C23:C28)</f>
        <v>62503144</v>
      </c>
      <c r="E29" s="8">
        <f>SUM(E23:E28)</f>
        <v>75353236</v>
      </c>
    </row>
    <row r="31" spans="1:5" ht="12.75">
      <c r="A31" s="2" t="s">
        <v>109</v>
      </c>
      <c r="C31" s="3">
        <f>C20-C29</f>
        <v>-10459717</v>
      </c>
      <c r="E31" s="3">
        <f>E20-E29</f>
        <v>6303685</v>
      </c>
    </row>
    <row r="33" spans="3:5" ht="13.5" thickBot="1">
      <c r="C33" s="40">
        <f>C12+C31</f>
        <v>138147718</v>
      </c>
      <c r="E33" s="40">
        <f>E12+E31</f>
        <v>131517417</v>
      </c>
    </row>
    <row r="34" spans="3:5" ht="12.75">
      <c r="C34" s="8"/>
      <c r="E34" s="21"/>
    </row>
    <row r="35" spans="3:5" ht="12.75">
      <c r="C35" s="8"/>
      <c r="E35" s="21"/>
    </row>
    <row r="36" ht="12.75">
      <c r="A36" s="2" t="s">
        <v>59</v>
      </c>
    </row>
    <row r="37" spans="1:5" ht="12.75">
      <c r="A37" t="s">
        <v>21</v>
      </c>
      <c r="C37" s="3">
        <v>80000000</v>
      </c>
      <c r="E37" s="4">
        <v>80000000</v>
      </c>
    </row>
    <row r="38" spans="1:5" ht="12.75">
      <c r="A38" t="s">
        <v>22</v>
      </c>
      <c r="C38" s="3">
        <v>12925097</v>
      </c>
      <c r="E38" s="4">
        <v>12925097</v>
      </c>
    </row>
    <row r="39" spans="1:5" ht="12.75">
      <c r="A39" t="s">
        <v>23</v>
      </c>
      <c r="C39" s="8">
        <v>21385814</v>
      </c>
      <c r="D39" s="8"/>
      <c r="E39" s="21">
        <v>17352608</v>
      </c>
    </row>
    <row r="40" spans="1:5" ht="12.75">
      <c r="A40" t="s">
        <v>24</v>
      </c>
      <c r="C40" s="16">
        <f>SUM(C37:C39)</f>
        <v>114310911</v>
      </c>
      <c r="E40" s="16">
        <f>SUM(E37:E39)</f>
        <v>110277705</v>
      </c>
    </row>
    <row r="41" spans="3:5" ht="12.75">
      <c r="C41" s="8"/>
      <c r="E41" s="8"/>
    </row>
    <row r="42" spans="3:6" ht="12.75">
      <c r="C42" s="8"/>
      <c r="D42" s="8"/>
      <c r="E42" s="21"/>
      <c r="F42" s="27"/>
    </row>
    <row r="43" spans="1:5" ht="12.75">
      <c r="A43" s="15" t="s">
        <v>81</v>
      </c>
      <c r="C43" s="8">
        <v>11404807</v>
      </c>
      <c r="E43" s="21">
        <v>8807712</v>
      </c>
    </row>
    <row r="44" spans="1:7" ht="12.75">
      <c r="A44" t="s">
        <v>25</v>
      </c>
      <c r="C44" s="8">
        <v>12432000</v>
      </c>
      <c r="E44" s="21">
        <v>12432000</v>
      </c>
      <c r="G44" s="9"/>
    </row>
    <row r="45" spans="3:7" ht="13.5" thickBot="1">
      <c r="C45" s="40">
        <f>C40+C43+C44</f>
        <v>138147718</v>
      </c>
      <c r="E45" s="40">
        <f>E40+E43+E44</f>
        <v>131517417</v>
      </c>
      <c r="G45" s="12"/>
    </row>
    <row r="46" ht="12.75">
      <c r="E46" s="4"/>
    </row>
    <row r="47" spans="5:7" ht="12.75">
      <c r="E47" s="4"/>
      <c r="G47" s="21"/>
    </row>
    <row r="48" ht="12.75">
      <c r="G48" s="21"/>
    </row>
    <row r="49" spans="1:7" ht="14.25" customHeight="1">
      <c r="A49" s="91" t="s">
        <v>96</v>
      </c>
      <c r="C49" s="64">
        <f>(C40-C11)/C37</f>
        <v>1.396890025</v>
      </c>
      <c r="E49" s="64">
        <f>(E40-E11)/E37</f>
        <v>1.3429249875</v>
      </c>
      <c r="G49" s="21"/>
    </row>
    <row r="50" spans="3:7" ht="14.25" customHeight="1">
      <c r="C50" s="11"/>
      <c r="G50" s="12"/>
    </row>
    <row r="51" ht="12.75">
      <c r="A51" s="15"/>
    </row>
    <row r="52" ht="15">
      <c r="A52" s="19"/>
    </row>
    <row r="53" ht="12.75">
      <c r="A53" s="15" t="s">
        <v>82</v>
      </c>
    </row>
    <row r="54" ht="12.75">
      <c r="A54" t="s">
        <v>140</v>
      </c>
    </row>
  </sheetData>
  <printOptions/>
  <pageMargins left="0.51" right="0.31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GridLines="0" workbookViewId="0" topLeftCell="A55">
      <selection activeCell="E21" sqref="E21"/>
    </sheetView>
  </sheetViews>
  <sheetFormatPr defaultColWidth="9.140625" defaultRowHeight="12.75"/>
  <cols>
    <col min="1" max="1" width="75.00390625" style="0" customWidth="1"/>
    <col min="2" max="2" width="17.28125" style="3" bestFit="1" customWidth="1"/>
    <col min="3" max="3" width="3.7109375" style="0" customWidth="1"/>
    <col min="4" max="4" width="26.421875" style="0" hidden="1" customWidth="1"/>
    <col min="5" max="5" width="17.28125" style="0" customWidth="1"/>
    <col min="7" max="7" width="11.00390625" style="0" customWidth="1"/>
  </cols>
  <sheetData>
    <row r="1" spans="1:4" ht="18">
      <c r="A1" s="25" t="s">
        <v>67</v>
      </c>
      <c r="D1" s="22"/>
    </row>
    <row r="2" spans="1:4" ht="15.75">
      <c r="A2" s="28" t="s">
        <v>70</v>
      </c>
      <c r="D2" s="22"/>
    </row>
    <row r="3" spans="1:4" ht="15.75">
      <c r="A3" s="28" t="s">
        <v>125</v>
      </c>
      <c r="B3" s="1"/>
      <c r="D3" s="22"/>
    </row>
    <row r="4" spans="1:5" ht="15.75">
      <c r="A4" s="28"/>
      <c r="B4" s="81" t="s">
        <v>111</v>
      </c>
      <c r="C4" s="92"/>
      <c r="D4" s="92"/>
      <c r="E4" s="81" t="s">
        <v>113</v>
      </c>
    </row>
    <row r="5" spans="1:5" ht="15.75">
      <c r="A5" s="28"/>
      <c r="B5" s="81" t="s">
        <v>112</v>
      </c>
      <c r="C5" s="92"/>
      <c r="D5" s="92"/>
      <c r="E5" s="95" t="s">
        <v>114</v>
      </c>
    </row>
    <row r="6" spans="1:5" ht="15">
      <c r="A6" s="63"/>
      <c r="B6" s="81" t="s">
        <v>71</v>
      </c>
      <c r="C6" s="78"/>
      <c r="D6" s="78"/>
      <c r="E6" s="81" t="s">
        <v>71</v>
      </c>
    </row>
    <row r="7" spans="1:5" ht="15">
      <c r="A7" s="63"/>
      <c r="B7" s="81" t="s">
        <v>117</v>
      </c>
      <c r="C7" s="78"/>
      <c r="D7" s="78"/>
      <c r="E7" s="81" t="s">
        <v>116</v>
      </c>
    </row>
    <row r="8" spans="1:5" ht="15">
      <c r="A8" s="63"/>
      <c r="B8" s="81" t="s">
        <v>6</v>
      </c>
      <c r="C8" s="78"/>
      <c r="D8" s="78"/>
      <c r="E8" s="81" t="s">
        <v>6</v>
      </c>
    </row>
    <row r="9" spans="1:5" s="15" customFormat="1" ht="15">
      <c r="A9" s="32" t="s">
        <v>72</v>
      </c>
      <c r="B9" s="34"/>
      <c r="C9" s="31"/>
      <c r="D9" s="65"/>
      <c r="E9" s="31"/>
    </row>
    <row r="10" spans="1:7" s="15" customFormat="1" ht="15">
      <c r="A10" s="32" t="s">
        <v>26</v>
      </c>
      <c r="B10" s="66">
        <f>'P &amp; L'!G36</f>
        <v>4533820</v>
      </c>
      <c r="C10" s="31"/>
      <c r="D10" s="65"/>
      <c r="E10" s="67">
        <f>'P &amp; L'!I36</f>
        <v>9015458</v>
      </c>
      <c r="G10" s="95"/>
    </row>
    <row r="11" spans="1:5" s="15" customFormat="1" ht="15">
      <c r="A11" s="32"/>
      <c r="B11" s="66"/>
      <c r="C11" s="31"/>
      <c r="D11" s="65"/>
      <c r="E11" s="68"/>
    </row>
    <row r="12" spans="1:5" s="15" customFormat="1" ht="15">
      <c r="A12" s="32" t="s">
        <v>27</v>
      </c>
      <c r="B12" s="34"/>
      <c r="C12" s="31"/>
      <c r="D12" s="65"/>
      <c r="E12" s="68"/>
    </row>
    <row r="13" spans="1:5" s="15" customFormat="1" ht="14.25">
      <c r="A13" s="31" t="s">
        <v>40</v>
      </c>
      <c r="B13" s="34">
        <v>0</v>
      </c>
      <c r="C13" s="31"/>
      <c r="D13" s="65" t="s">
        <v>44</v>
      </c>
      <c r="E13" s="69">
        <v>107703</v>
      </c>
    </row>
    <row r="14" spans="1:5" s="15" customFormat="1" ht="14.25">
      <c r="A14" s="31" t="s">
        <v>41</v>
      </c>
      <c r="B14" s="34">
        <v>283997</v>
      </c>
      <c r="C14" s="31"/>
      <c r="D14" s="65" t="s">
        <v>54</v>
      </c>
      <c r="E14" s="69">
        <v>283997</v>
      </c>
    </row>
    <row r="15" spans="1:5" s="15" customFormat="1" ht="14.25">
      <c r="A15" s="31" t="s">
        <v>126</v>
      </c>
      <c r="B15" s="34"/>
      <c r="C15" s="31"/>
      <c r="D15" s="65"/>
      <c r="E15" s="69">
        <v>8906</v>
      </c>
    </row>
    <row r="16" spans="1:5" s="15" customFormat="1" ht="14.25">
      <c r="A16" s="31" t="s">
        <v>73</v>
      </c>
      <c r="B16" s="33">
        <v>4137787</v>
      </c>
      <c r="C16" s="31"/>
      <c r="D16" s="65" t="s">
        <v>44</v>
      </c>
      <c r="E16" s="69">
        <v>3273255</v>
      </c>
    </row>
    <row r="17" spans="1:5" s="15" customFormat="1" ht="14.25">
      <c r="A17" s="31" t="s">
        <v>127</v>
      </c>
      <c r="B17" s="33">
        <v>0</v>
      </c>
      <c r="C17" s="31"/>
      <c r="D17" s="65"/>
      <c r="E17" s="69">
        <v>-559</v>
      </c>
    </row>
    <row r="18" spans="1:5" s="15" customFormat="1" ht="14.25">
      <c r="A18" s="31" t="s">
        <v>128</v>
      </c>
      <c r="B18" s="33">
        <v>0</v>
      </c>
      <c r="C18" s="31"/>
      <c r="D18" s="65"/>
      <c r="E18" s="69">
        <v>-2500</v>
      </c>
    </row>
    <row r="19" spans="1:5" s="15" customFormat="1" ht="14.25">
      <c r="A19" s="78" t="s">
        <v>137</v>
      </c>
      <c r="B19" s="33">
        <v>0</v>
      </c>
      <c r="C19" s="31"/>
      <c r="D19" s="65"/>
      <c r="E19" s="69">
        <v>-1000000</v>
      </c>
    </row>
    <row r="20" spans="1:5" s="15" customFormat="1" ht="14.25">
      <c r="A20" s="78" t="s">
        <v>146</v>
      </c>
      <c r="B20" s="33">
        <v>469374</v>
      </c>
      <c r="C20" s="31"/>
      <c r="D20" s="65"/>
      <c r="E20" s="69">
        <v>0</v>
      </c>
    </row>
    <row r="21" spans="1:5" s="15" customFormat="1" ht="14.25">
      <c r="A21" s="31" t="s">
        <v>74</v>
      </c>
      <c r="B21" s="33">
        <v>1095257</v>
      </c>
      <c r="C21" s="31"/>
      <c r="D21" s="65" t="s">
        <v>54</v>
      </c>
      <c r="E21" s="69">
        <v>761267</v>
      </c>
    </row>
    <row r="22" spans="1:5" s="15" customFormat="1" ht="14.25">
      <c r="A22" s="31" t="s">
        <v>42</v>
      </c>
      <c r="B22" s="33">
        <v>-3826</v>
      </c>
      <c r="C22" s="31"/>
      <c r="D22" s="65" t="s">
        <v>44</v>
      </c>
      <c r="E22" s="69">
        <v>-3579</v>
      </c>
    </row>
    <row r="23" spans="1:5" s="15" customFormat="1" ht="14.25">
      <c r="A23" s="31" t="s">
        <v>60</v>
      </c>
      <c r="B23" s="43"/>
      <c r="C23" s="31"/>
      <c r="D23" s="65"/>
      <c r="E23" s="77"/>
    </row>
    <row r="24" spans="1:5" s="15" customFormat="1" ht="15">
      <c r="A24" s="32" t="s">
        <v>28</v>
      </c>
      <c r="B24" s="70">
        <f>SUM(B10:B22)</f>
        <v>10516409</v>
      </c>
      <c r="C24" s="31"/>
      <c r="D24" s="65"/>
      <c r="E24" s="70">
        <f>SUM(E10:E22)</f>
        <v>12443948</v>
      </c>
    </row>
    <row r="25" spans="1:5" s="15" customFormat="1" ht="14.25">
      <c r="A25" s="31"/>
      <c r="B25" s="34"/>
      <c r="C25" s="31"/>
      <c r="D25" s="65"/>
      <c r="E25" s="69"/>
    </row>
    <row r="26" spans="1:5" s="15" customFormat="1" ht="14.25">
      <c r="A26" s="31" t="s">
        <v>107</v>
      </c>
      <c r="B26" s="34">
        <v>846320</v>
      </c>
      <c r="C26" s="31"/>
      <c r="D26" s="65" t="s">
        <v>54</v>
      </c>
      <c r="E26" s="69">
        <v>-7496431</v>
      </c>
    </row>
    <row r="27" spans="1:5" s="15" customFormat="1" ht="14.25">
      <c r="A27" s="31" t="s">
        <v>108</v>
      </c>
      <c r="B27" s="34">
        <f>29383731-469374</f>
        <v>28914357</v>
      </c>
      <c r="C27" s="31"/>
      <c r="D27" s="65" t="s">
        <v>55</v>
      </c>
      <c r="E27" s="69">
        <v>-1413822</v>
      </c>
    </row>
    <row r="28" spans="1:5" s="15" customFormat="1" ht="14.25">
      <c r="A28" s="31" t="s">
        <v>141</v>
      </c>
      <c r="B28" s="36">
        <v>230704</v>
      </c>
      <c r="C28" s="31"/>
      <c r="D28" s="65" t="s">
        <v>45</v>
      </c>
      <c r="E28" s="77">
        <v>5201286</v>
      </c>
    </row>
    <row r="29" spans="1:5" s="15" customFormat="1" ht="15">
      <c r="A29" s="32" t="s">
        <v>83</v>
      </c>
      <c r="B29" s="66">
        <f>SUM(B24:B28)</f>
        <v>40507790</v>
      </c>
      <c r="C29" s="31"/>
      <c r="D29" s="65"/>
      <c r="E29" s="70">
        <f>SUM(E24:E28)</f>
        <v>8734981</v>
      </c>
    </row>
    <row r="30" spans="1:5" s="15" customFormat="1" ht="14.25">
      <c r="A30" s="31"/>
      <c r="B30" s="34"/>
      <c r="C30" s="31"/>
      <c r="D30" s="65"/>
      <c r="E30" s="69"/>
    </row>
    <row r="31" spans="1:5" s="15" customFormat="1" ht="14.25">
      <c r="A31" s="31" t="s">
        <v>84</v>
      </c>
      <c r="B31" s="33">
        <v>-2326539</v>
      </c>
      <c r="C31" s="31"/>
      <c r="D31" s="65" t="s">
        <v>46</v>
      </c>
      <c r="E31" s="69">
        <v>-1546667</v>
      </c>
    </row>
    <row r="32" spans="1:5" s="15" customFormat="1" ht="14.25">
      <c r="A32" s="31" t="s">
        <v>29</v>
      </c>
      <c r="B32" s="34">
        <v>-1095257</v>
      </c>
      <c r="C32" s="31"/>
      <c r="D32" s="65" t="s">
        <v>44</v>
      </c>
      <c r="E32" s="69">
        <v>-761267</v>
      </c>
    </row>
    <row r="33" spans="1:5" s="15" customFormat="1" ht="14.25">
      <c r="A33" s="31"/>
      <c r="B33" s="34"/>
      <c r="C33" s="31"/>
      <c r="D33" s="65"/>
      <c r="E33" s="33"/>
    </row>
    <row r="34" spans="1:5" s="15" customFormat="1" ht="15">
      <c r="A34" s="90" t="s">
        <v>104</v>
      </c>
      <c r="B34" s="93">
        <f>SUM(B29:B32)</f>
        <v>37085994</v>
      </c>
      <c r="C34" s="31"/>
      <c r="D34" s="65"/>
      <c r="E34" s="94">
        <f>SUM(E29:E32)</f>
        <v>6427047</v>
      </c>
    </row>
    <row r="35" spans="1:5" s="15" customFormat="1" ht="14.25">
      <c r="A35" s="31"/>
      <c r="B35" s="34"/>
      <c r="C35" s="31"/>
      <c r="D35" s="65"/>
      <c r="E35" s="69"/>
    </row>
    <row r="36" spans="1:5" s="15" customFormat="1" ht="15">
      <c r="A36" s="32" t="s">
        <v>75</v>
      </c>
      <c r="B36" s="34"/>
      <c r="C36" s="31"/>
      <c r="D36" s="65"/>
      <c r="E36" s="69"/>
    </row>
    <row r="37" spans="1:5" s="15" customFormat="1" ht="14.25">
      <c r="A37" s="31" t="s">
        <v>43</v>
      </c>
      <c r="B37" s="34">
        <v>3826</v>
      </c>
      <c r="C37" s="72"/>
      <c r="D37" s="65" t="s">
        <v>44</v>
      </c>
      <c r="E37" s="69">
        <v>3579</v>
      </c>
    </row>
    <row r="38" spans="1:5" s="15" customFormat="1" ht="14.25">
      <c r="A38" s="31" t="s">
        <v>129</v>
      </c>
      <c r="B38" s="34">
        <v>0</v>
      </c>
      <c r="C38" s="72"/>
      <c r="D38" s="65"/>
      <c r="E38" s="69">
        <v>2500</v>
      </c>
    </row>
    <row r="39" spans="1:5" s="15" customFormat="1" ht="14.25">
      <c r="A39" s="31" t="s">
        <v>98</v>
      </c>
      <c r="B39" s="33">
        <v>-26819292</v>
      </c>
      <c r="C39" s="31"/>
      <c r="D39" s="65" t="s">
        <v>47</v>
      </c>
      <c r="E39" s="69">
        <v>-5833597</v>
      </c>
    </row>
    <row r="40" spans="1:5" s="15" customFormat="1" ht="14.25">
      <c r="A40" s="31"/>
      <c r="B40" s="34"/>
      <c r="C40" s="31"/>
      <c r="D40" s="65"/>
      <c r="E40" s="34"/>
    </row>
    <row r="41" spans="1:5" s="15" customFormat="1" ht="15">
      <c r="A41" s="32" t="s">
        <v>76</v>
      </c>
      <c r="B41" s="71">
        <f>SUM(B37:B40)</f>
        <v>-26815466</v>
      </c>
      <c r="C41" s="31"/>
      <c r="D41" s="65"/>
      <c r="E41" s="71">
        <f>SUM(E37:E40)</f>
        <v>-5827518</v>
      </c>
    </row>
    <row r="42" spans="1:5" s="15" customFormat="1" ht="14.25">
      <c r="A42" s="31"/>
      <c r="B42" s="34"/>
      <c r="C42" s="31"/>
      <c r="D42" s="65"/>
      <c r="E42" s="68"/>
    </row>
    <row r="43" spans="1:5" s="15" customFormat="1" ht="15">
      <c r="A43" s="32" t="s">
        <v>110</v>
      </c>
      <c r="B43" s="34"/>
      <c r="C43" s="31"/>
      <c r="D43" s="65"/>
      <c r="E43" s="68"/>
    </row>
    <row r="44" spans="1:5" s="15" customFormat="1" ht="14.25">
      <c r="A44" s="31" t="s">
        <v>39</v>
      </c>
      <c r="B44" s="34">
        <v>-5610704</v>
      </c>
      <c r="C44" s="31"/>
      <c r="D44" s="65"/>
      <c r="E44" s="68">
        <v>-455544</v>
      </c>
    </row>
    <row r="45" spans="1:5" s="15" customFormat="1" ht="14.25">
      <c r="A45" s="31" t="s">
        <v>103</v>
      </c>
      <c r="B45" s="34">
        <v>8638000</v>
      </c>
      <c r="C45" s="31"/>
      <c r="D45" s="65" t="s">
        <v>50</v>
      </c>
      <c r="E45" s="68">
        <v>393000</v>
      </c>
    </row>
    <row r="46" spans="1:5" s="15" customFormat="1" ht="14.25">
      <c r="A46" s="31" t="s">
        <v>86</v>
      </c>
      <c r="B46" s="34">
        <v>5000000</v>
      </c>
      <c r="C46" s="31"/>
      <c r="D46" s="65"/>
      <c r="E46" s="68">
        <v>0</v>
      </c>
    </row>
    <row r="47" spans="1:5" s="15" customFormat="1" ht="14.25">
      <c r="A47" s="31" t="s">
        <v>87</v>
      </c>
      <c r="B47" s="34">
        <v>-235120</v>
      </c>
      <c r="C47" s="31"/>
      <c r="D47" s="65" t="s">
        <v>48</v>
      </c>
      <c r="E47" s="68">
        <v>-7000000</v>
      </c>
    </row>
    <row r="48" spans="1:7" s="15" customFormat="1" ht="14.25">
      <c r="A48" s="31" t="s">
        <v>85</v>
      </c>
      <c r="B48" s="33">
        <f>-537708-1351498</f>
        <v>-1889206</v>
      </c>
      <c r="C48" s="78"/>
      <c r="D48" s="78" t="s">
        <v>49</v>
      </c>
      <c r="E48" s="69">
        <v>-934478</v>
      </c>
      <c r="G48" s="69"/>
    </row>
    <row r="49" spans="1:5" s="15" customFormat="1" ht="14.25">
      <c r="A49" s="31" t="s">
        <v>142</v>
      </c>
      <c r="B49" s="34">
        <v>-6162901</v>
      </c>
      <c r="C49" s="31"/>
      <c r="D49" s="65" t="s">
        <v>50</v>
      </c>
      <c r="E49" s="68">
        <v>-3199006</v>
      </c>
    </row>
    <row r="50" spans="1:5" s="15" customFormat="1" ht="14.25">
      <c r="A50" s="31"/>
      <c r="B50" s="34"/>
      <c r="C50" s="31"/>
      <c r="D50" s="65"/>
      <c r="E50" s="34"/>
    </row>
    <row r="51" spans="1:5" s="15" customFormat="1" ht="15">
      <c r="A51" s="32" t="s">
        <v>105</v>
      </c>
      <c r="B51" s="71">
        <f>SUM(B44:B50)</f>
        <v>-259931</v>
      </c>
      <c r="C51" s="31"/>
      <c r="D51" s="65"/>
      <c r="E51" s="71">
        <f>SUM(E44:E50)</f>
        <v>-11196028</v>
      </c>
    </row>
    <row r="52" spans="1:5" s="15" customFormat="1" ht="14.25">
      <c r="A52" s="31"/>
      <c r="B52" s="34"/>
      <c r="C52" s="31"/>
      <c r="D52" s="65"/>
      <c r="E52" s="68"/>
    </row>
    <row r="53" spans="1:5" s="15" customFormat="1" ht="15">
      <c r="A53" s="32" t="s">
        <v>106</v>
      </c>
      <c r="B53" s="66">
        <f>+B34+B41+B51</f>
        <v>10010597</v>
      </c>
      <c r="C53" s="31"/>
      <c r="D53" s="65"/>
      <c r="E53" s="66">
        <f>+E34+E41+E51</f>
        <v>-10596499</v>
      </c>
    </row>
    <row r="54" spans="1:5" s="15" customFormat="1" ht="14.25">
      <c r="A54" s="31" t="s">
        <v>60</v>
      </c>
      <c r="B54" s="34"/>
      <c r="C54" s="31"/>
      <c r="D54" s="65"/>
      <c r="E54" s="68"/>
    </row>
    <row r="55" spans="1:5" s="15" customFormat="1" ht="15">
      <c r="A55" s="32" t="s">
        <v>102</v>
      </c>
      <c r="B55" s="34">
        <f>1125406-14170201</f>
        <v>-13044795</v>
      </c>
      <c r="C55" s="31"/>
      <c r="D55" s="65" t="s">
        <v>51</v>
      </c>
      <c r="E55" s="68">
        <f>1500000+1764649</f>
        <v>3264649</v>
      </c>
    </row>
    <row r="56" spans="1:5" s="15" customFormat="1" ht="15">
      <c r="A56" s="73"/>
      <c r="B56" s="36"/>
      <c r="C56" s="31"/>
      <c r="D56" s="65"/>
      <c r="E56" s="36"/>
    </row>
    <row r="57" spans="1:5" s="15" customFormat="1" ht="15.75" thickBot="1">
      <c r="A57" s="32" t="s">
        <v>120</v>
      </c>
      <c r="B57" s="74">
        <f>SUM(B53:B55)</f>
        <v>-3034198</v>
      </c>
      <c r="C57" s="31"/>
      <c r="D57" s="65"/>
      <c r="E57" s="74">
        <f>SUM(E53:E55)</f>
        <v>-7331850</v>
      </c>
    </row>
    <row r="58" spans="1:5" s="15" customFormat="1" ht="15">
      <c r="A58" s="73"/>
      <c r="B58" s="75"/>
      <c r="C58" s="31"/>
      <c r="D58" s="65" t="s">
        <v>52</v>
      </c>
      <c r="E58" s="68"/>
    </row>
    <row r="59" spans="1:5" s="15" customFormat="1" ht="15">
      <c r="A59" s="32" t="s">
        <v>143</v>
      </c>
      <c r="B59" s="37"/>
      <c r="C59" s="68"/>
      <c r="D59" s="65" t="s">
        <v>53</v>
      </c>
      <c r="E59" s="68"/>
    </row>
    <row r="60" spans="1:5" s="15" customFormat="1" ht="15">
      <c r="A60" s="32"/>
      <c r="B60" s="34"/>
      <c r="C60" s="31"/>
      <c r="D60" s="65"/>
      <c r="E60" s="68"/>
    </row>
    <row r="61" spans="1:5" s="15" customFormat="1" ht="14.25">
      <c r="A61" s="31" t="s">
        <v>36</v>
      </c>
      <c r="B61" s="34">
        <f>BalanceSheet!C19</f>
        <v>694232</v>
      </c>
      <c r="C61" s="31"/>
      <c r="D61" s="31"/>
      <c r="E61" s="68">
        <v>727647</v>
      </c>
    </row>
    <row r="62" spans="1:5" s="15" customFormat="1" ht="14.25">
      <c r="A62" s="31" t="s">
        <v>88</v>
      </c>
      <c r="B62" s="34">
        <f>-BalanceSheet!C27</f>
        <v>-3728430</v>
      </c>
      <c r="C62" s="31"/>
      <c r="D62" s="31"/>
      <c r="E62" s="68">
        <v>-8059497</v>
      </c>
    </row>
    <row r="63" spans="1:5" s="15" customFormat="1" ht="15.75" thickBot="1">
      <c r="A63" s="31"/>
      <c r="B63" s="74">
        <f>SUM(B61:B62)</f>
        <v>-3034198</v>
      </c>
      <c r="C63" s="31"/>
      <c r="D63" s="31"/>
      <c r="E63" s="74">
        <f>SUM(E61:E62)</f>
        <v>-7331850</v>
      </c>
    </row>
    <row r="64" spans="2:5" s="15" customFormat="1" ht="12.75">
      <c r="B64" s="50"/>
      <c r="E64" s="50"/>
    </row>
    <row r="65" spans="2:5" s="15" customFormat="1" ht="12.75">
      <c r="B65" s="50"/>
      <c r="E65" s="76"/>
    </row>
    <row r="66" spans="2:5" s="15" customFormat="1" ht="12.75">
      <c r="B66" s="50"/>
      <c r="E66" s="50"/>
    </row>
    <row r="67" spans="2:5" s="15" customFormat="1" ht="12.75">
      <c r="B67" s="50">
        <f>B63-B57</f>
        <v>0</v>
      </c>
      <c r="E67" s="50">
        <f>E63-E57</f>
        <v>0</v>
      </c>
    </row>
    <row r="68" spans="2:5" s="15" customFormat="1" ht="12.75">
      <c r="B68" s="50"/>
      <c r="E68" s="76"/>
    </row>
    <row r="69" spans="2:5" s="15" customFormat="1" ht="12.75">
      <c r="B69" s="50"/>
      <c r="E69" s="76"/>
    </row>
    <row r="70" spans="2:5" s="15" customFormat="1" ht="12.75">
      <c r="B70" s="50"/>
      <c r="E70" s="76"/>
    </row>
    <row r="71" spans="2:5" s="15" customFormat="1" ht="12.75">
      <c r="B71" s="50"/>
      <c r="E71" s="76"/>
    </row>
    <row r="72" spans="2:5" s="15" customFormat="1" ht="12.75">
      <c r="B72" s="50"/>
      <c r="E72" s="76"/>
    </row>
    <row r="73" spans="2:5" s="15" customFormat="1" ht="12.75">
      <c r="B73" s="50"/>
      <c r="E73" s="76"/>
    </row>
    <row r="74" spans="2:5" s="15" customFormat="1" ht="12.75">
      <c r="B74" s="50"/>
      <c r="E74" s="76"/>
    </row>
    <row r="75" spans="2:5" s="15" customFormat="1" ht="12.75">
      <c r="B75" s="50"/>
      <c r="E75" s="76"/>
    </row>
    <row r="76" spans="2:5" s="15" customFormat="1" ht="12.75">
      <c r="B76" s="50"/>
      <c r="E76" s="76"/>
    </row>
    <row r="77" spans="2:5" s="15" customFormat="1" ht="12.75">
      <c r="B77" s="50"/>
      <c r="E77" s="76"/>
    </row>
    <row r="78" s="15" customFormat="1" ht="12.75">
      <c r="B78" s="50"/>
    </row>
    <row r="79" s="15" customFormat="1" ht="12.75">
      <c r="B79" s="50"/>
    </row>
    <row r="80" s="15" customFormat="1" ht="12.75">
      <c r="B80" s="50"/>
    </row>
    <row r="81" s="15" customFormat="1" ht="12.75">
      <c r="B81" s="50"/>
    </row>
    <row r="82" s="15" customFormat="1" ht="12.75">
      <c r="B82" s="50"/>
    </row>
    <row r="83" s="15" customFormat="1" ht="12.75">
      <c r="B83" s="50"/>
    </row>
    <row r="84" s="15" customFormat="1" ht="12.75">
      <c r="B84" s="50"/>
    </row>
    <row r="85" s="15" customFormat="1" ht="12.75">
      <c r="B85" s="50"/>
    </row>
    <row r="86" s="15" customFormat="1" ht="12.75">
      <c r="B86" s="50"/>
    </row>
    <row r="87" s="15" customFormat="1" ht="12.75">
      <c r="B87" s="50"/>
    </row>
    <row r="88" s="15" customFormat="1" ht="12.75">
      <c r="B88" s="50"/>
    </row>
    <row r="89" s="15" customFormat="1" ht="12.75">
      <c r="B89" s="50"/>
    </row>
    <row r="90" s="15" customFormat="1" ht="12.75">
      <c r="B90" s="50"/>
    </row>
  </sheetData>
  <printOptions/>
  <pageMargins left="0.15" right="0.39" top="0.4" bottom="0.2" header="0.31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80" zoomScaleNormal="80" workbookViewId="0" topLeftCell="A1">
      <selection activeCell="A4" sqref="A4"/>
    </sheetView>
  </sheetViews>
  <sheetFormatPr defaultColWidth="9.140625" defaultRowHeight="12.75"/>
  <cols>
    <col min="1" max="1" width="48.00390625" style="13" customWidth="1"/>
    <col min="2" max="2" width="18.421875" style="17" customWidth="1"/>
    <col min="3" max="3" width="4.8515625" style="17" customWidth="1"/>
    <col min="4" max="4" width="18.421875" style="18" customWidth="1"/>
    <col min="5" max="5" width="4.7109375" style="17" customWidth="1"/>
    <col min="6" max="6" width="14.140625" style="17" customWidth="1"/>
    <col min="7" max="7" width="2.00390625" style="17" customWidth="1"/>
    <col min="8" max="8" width="19.57421875" style="17" customWidth="1"/>
    <col min="9" max="9" width="2.00390625" style="17" customWidth="1"/>
    <col min="10" max="10" width="15.57421875" style="17" customWidth="1"/>
    <col min="11" max="11" width="4.57421875" style="13" customWidth="1"/>
    <col min="12" max="12" width="13.7109375" style="13" hidden="1" customWidth="1"/>
    <col min="13" max="13" width="9.8515625" style="13" hidden="1" customWidth="1"/>
    <col min="14" max="14" width="9.140625" style="13" hidden="1" customWidth="1"/>
    <col min="15" max="15" width="13.7109375" style="13" hidden="1" customWidth="1"/>
    <col min="16" max="18" width="9.8515625" style="13" hidden="1" customWidth="1"/>
    <col min="19" max="16384" width="9.140625" style="13" hidden="1" customWidth="1"/>
  </cols>
  <sheetData>
    <row r="1" ht="20.25">
      <c r="A1" s="41" t="s">
        <v>67</v>
      </c>
    </row>
    <row r="2" ht="15.75">
      <c r="A2" s="28" t="s">
        <v>77</v>
      </c>
    </row>
    <row r="3" ht="15.75">
      <c r="A3" s="28" t="s">
        <v>144</v>
      </c>
    </row>
    <row r="4" spans="2:10" s="79" customFormat="1" ht="15">
      <c r="B4" s="24"/>
      <c r="C4" s="24"/>
      <c r="D4" s="23"/>
      <c r="E4" s="24"/>
      <c r="F4" s="24"/>
      <c r="G4" s="24"/>
      <c r="H4" s="24"/>
      <c r="I4" s="24"/>
      <c r="J4" s="24"/>
    </row>
    <row r="5" spans="2:10" s="80" customFormat="1" ht="15">
      <c r="B5" s="81" t="s">
        <v>30</v>
      </c>
      <c r="C5" s="81"/>
      <c r="D5" s="81" t="s">
        <v>30</v>
      </c>
      <c r="E5" s="70"/>
      <c r="F5" s="81" t="s">
        <v>31</v>
      </c>
      <c r="G5" s="81"/>
      <c r="H5" s="81" t="s">
        <v>130</v>
      </c>
      <c r="I5" s="81"/>
      <c r="J5" s="81"/>
    </row>
    <row r="6" spans="2:10" s="80" customFormat="1" ht="15">
      <c r="B6" s="82" t="s">
        <v>32</v>
      </c>
      <c r="C6" s="83"/>
      <c r="D6" s="84" t="s">
        <v>38</v>
      </c>
      <c r="E6" s="70"/>
      <c r="F6" s="82" t="s">
        <v>33</v>
      </c>
      <c r="G6" s="83"/>
      <c r="H6" s="82" t="s">
        <v>131</v>
      </c>
      <c r="I6" s="83"/>
      <c r="J6" s="82" t="s">
        <v>34</v>
      </c>
    </row>
    <row r="7" spans="2:10" s="80" customFormat="1" ht="15">
      <c r="B7" s="81" t="s">
        <v>6</v>
      </c>
      <c r="C7" s="81"/>
      <c r="D7" s="81" t="s">
        <v>6</v>
      </c>
      <c r="E7" s="70"/>
      <c r="F7" s="81" t="s">
        <v>6</v>
      </c>
      <c r="G7" s="81"/>
      <c r="H7" s="81" t="s">
        <v>6</v>
      </c>
      <c r="I7" s="81"/>
      <c r="J7" s="81" t="s">
        <v>6</v>
      </c>
    </row>
    <row r="8" spans="2:13" s="80" customFormat="1" ht="14.25">
      <c r="B8" s="85"/>
      <c r="C8" s="85"/>
      <c r="D8" s="85"/>
      <c r="E8" s="33"/>
      <c r="F8" s="85"/>
      <c r="G8" s="85"/>
      <c r="H8" s="85"/>
      <c r="I8" s="85"/>
      <c r="J8" s="85"/>
      <c r="M8" s="86"/>
    </row>
    <row r="9" spans="2:13" s="80" customFormat="1" ht="14.25">
      <c r="B9" s="85"/>
      <c r="C9" s="85"/>
      <c r="D9" s="85"/>
      <c r="E9" s="33"/>
      <c r="F9" s="85"/>
      <c r="G9" s="85"/>
      <c r="H9" s="85"/>
      <c r="I9" s="85"/>
      <c r="J9" s="85"/>
      <c r="M9" s="86"/>
    </row>
    <row r="10" spans="2:13" s="80" customFormat="1" ht="14.25">
      <c r="B10" s="85"/>
      <c r="C10" s="85"/>
      <c r="D10" s="85"/>
      <c r="E10" s="33"/>
      <c r="F10" s="85"/>
      <c r="G10" s="85"/>
      <c r="H10" s="85"/>
      <c r="I10" s="85"/>
      <c r="J10" s="85"/>
      <c r="M10" s="86"/>
    </row>
    <row r="11" spans="1:13" s="80" customFormat="1" ht="14.25">
      <c r="A11" s="101" t="s">
        <v>123</v>
      </c>
      <c r="B11" s="85">
        <v>80000000</v>
      </c>
      <c r="C11" s="85"/>
      <c r="D11" s="85">
        <v>12925097</v>
      </c>
      <c r="E11" s="33"/>
      <c r="F11" s="85">
        <f>17352610</f>
        <v>17352610</v>
      </c>
      <c r="G11" s="85"/>
      <c r="H11" s="85">
        <v>0</v>
      </c>
      <c r="I11" s="85"/>
      <c r="J11" s="85">
        <f>B11+D11+F11+H11</f>
        <v>110277707</v>
      </c>
      <c r="M11" s="86"/>
    </row>
    <row r="12" spans="1:13" s="80" customFormat="1" ht="14.25">
      <c r="A12" s="102" t="s">
        <v>132</v>
      </c>
      <c r="B12" s="85"/>
      <c r="C12" s="85"/>
      <c r="D12" s="85"/>
      <c r="E12" s="33"/>
      <c r="F12" s="85">
        <f>'P &amp; L'!G40</f>
        <v>4033204</v>
      </c>
      <c r="G12" s="85"/>
      <c r="H12" s="85">
        <v>0</v>
      </c>
      <c r="I12" s="85"/>
      <c r="J12" s="85">
        <f>SUM(B12:H12)</f>
        <v>4033204</v>
      </c>
      <c r="M12" s="86"/>
    </row>
    <row r="13" spans="1:13" s="80" customFormat="1" ht="15" thickBot="1">
      <c r="A13" s="101" t="s">
        <v>124</v>
      </c>
      <c r="B13" s="98">
        <f>SUM(B11:B12)</f>
        <v>80000000</v>
      </c>
      <c r="C13" s="85"/>
      <c r="D13" s="98">
        <f>SUM(D11:D12)</f>
        <v>12925097</v>
      </c>
      <c r="E13" s="33"/>
      <c r="F13" s="98">
        <f>SUM(F11:F12)</f>
        <v>21385814</v>
      </c>
      <c r="G13" s="85"/>
      <c r="H13" s="98">
        <f>SUM(H11:H12)</f>
        <v>0</v>
      </c>
      <c r="I13" s="85"/>
      <c r="J13" s="98">
        <f>SUM(J11:J12)</f>
        <v>114310911</v>
      </c>
      <c r="M13" s="86"/>
    </row>
    <row r="14" spans="2:13" s="80" customFormat="1" ht="14.25">
      <c r="B14" s="85"/>
      <c r="C14" s="85"/>
      <c r="D14" s="85"/>
      <c r="E14" s="33"/>
      <c r="F14" s="85"/>
      <c r="G14" s="85"/>
      <c r="H14" s="85"/>
      <c r="I14" s="85"/>
      <c r="J14" s="85"/>
      <c r="M14" s="86"/>
    </row>
    <row r="15" spans="2:13" s="80" customFormat="1" ht="14.25">
      <c r="B15" s="85"/>
      <c r="C15" s="85"/>
      <c r="D15" s="85"/>
      <c r="E15" s="33"/>
      <c r="F15" s="85"/>
      <c r="G15" s="85"/>
      <c r="H15" s="85"/>
      <c r="I15" s="85"/>
      <c r="J15" s="85"/>
      <c r="M15" s="86"/>
    </row>
    <row r="16" spans="2:13" s="80" customFormat="1" ht="14.25">
      <c r="B16" s="85"/>
      <c r="C16" s="85"/>
      <c r="D16" s="85"/>
      <c r="E16" s="33"/>
      <c r="F16" s="85"/>
      <c r="G16" s="85"/>
      <c r="H16" s="85"/>
      <c r="I16" s="85"/>
      <c r="J16" s="85"/>
      <c r="M16" s="86"/>
    </row>
    <row r="17" spans="1:13" s="80" customFormat="1" ht="14.25">
      <c r="A17" s="96" t="s">
        <v>121</v>
      </c>
      <c r="B17" s="85">
        <v>64960000</v>
      </c>
      <c r="C17" s="85"/>
      <c r="D17" s="85">
        <v>0</v>
      </c>
      <c r="E17" s="33"/>
      <c r="F17" s="85">
        <f>5910986</f>
        <v>5910986</v>
      </c>
      <c r="G17" s="85"/>
      <c r="H17" s="85">
        <v>2806272</v>
      </c>
      <c r="I17" s="85"/>
      <c r="J17" s="85">
        <f>SUM(B17:H17)</f>
        <v>73677258</v>
      </c>
      <c r="M17" s="86"/>
    </row>
    <row r="18" spans="1:13" s="80" customFormat="1" ht="14.25">
      <c r="A18" s="97" t="s">
        <v>132</v>
      </c>
      <c r="B18" s="85">
        <v>0</v>
      </c>
      <c r="C18" s="85"/>
      <c r="D18" s="85">
        <v>0</v>
      </c>
      <c r="E18" s="33"/>
      <c r="F18" s="85">
        <f>'P &amp; L'!I40</f>
        <v>7306107</v>
      </c>
      <c r="G18" s="85"/>
      <c r="H18" s="85">
        <v>0</v>
      </c>
      <c r="I18" s="85"/>
      <c r="J18" s="85">
        <f>SUM(B18:H18)</f>
        <v>7306107</v>
      </c>
      <c r="M18" s="86"/>
    </row>
    <row r="19" spans="1:13" s="80" customFormat="1" ht="14.25">
      <c r="A19" s="96" t="s">
        <v>133</v>
      </c>
      <c r="B19" s="85">
        <v>0</v>
      </c>
      <c r="C19" s="85"/>
      <c r="D19" s="85">
        <v>0</v>
      </c>
      <c r="E19" s="33"/>
      <c r="F19" s="85">
        <v>0</v>
      </c>
      <c r="G19" s="85"/>
      <c r="H19" s="85">
        <v>-455544</v>
      </c>
      <c r="I19" s="85"/>
      <c r="J19" s="85">
        <f>SUM(B19:H19)</f>
        <v>-455544</v>
      </c>
      <c r="M19" s="86"/>
    </row>
    <row r="20" spans="1:13" s="80" customFormat="1" ht="14.25">
      <c r="A20" s="96" t="s">
        <v>134</v>
      </c>
      <c r="B20" s="85"/>
      <c r="C20" s="85"/>
      <c r="D20" s="85"/>
      <c r="E20" s="33"/>
      <c r="F20" s="85">
        <v>0</v>
      </c>
      <c r="G20" s="85"/>
      <c r="H20" s="85"/>
      <c r="I20" s="85"/>
      <c r="J20" s="85"/>
      <c r="M20" s="86"/>
    </row>
    <row r="21" spans="1:13" s="80" customFormat="1" ht="14.25">
      <c r="A21" s="96" t="s">
        <v>135</v>
      </c>
      <c r="B21" s="85">
        <v>0</v>
      </c>
      <c r="C21" s="85"/>
      <c r="D21" s="85">
        <v>0</v>
      </c>
      <c r="E21" s="33"/>
      <c r="F21" s="85">
        <v>-2104704</v>
      </c>
      <c r="G21" s="85"/>
      <c r="H21" s="85">
        <v>0</v>
      </c>
      <c r="I21" s="85"/>
      <c r="J21" s="85">
        <f>SUM(B21:H21)</f>
        <v>-2104704</v>
      </c>
      <c r="M21" s="86"/>
    </row>
    <row r="22" spans="1:13" s="80" customFormat="1" ht="15" thickBot="1">
      <c r="A22" s="96" t="s">
        <v>122</v>
      </c>
      <c r="B22" s="98">
        <f>SUM(B17:B21)</f>
        <v>64960000</v>
      </c>
      <c r="C22" s="85"/>
      <c r="D22" s="98">
        <f>SUM(D17:D21)</f>
        <v>0</v>
      </c>
      <c r="E22" s="42"/>
      <c r="F22" s="98">
        <f>SUM(F17:F21)</f>
        <v>11112389</v>
      </c>
      <c r="G22" s="99"/>
      <c r="H22" s="98">
        <f>SUM(H17:H21)</f>
        <v>2350728</v>
      </c>
      <c r="I22" s="99"/>
      <c r="J22" s="98">
        <f>SUM(J17:J21)</f>
        <v>78423117</v>
      </c>
      <c r="M22" s="86"/>
    </row>
    <row r="23" spans="2:13" s="80" customFormat="1" ht="14.25">
      <c r="B23" s="85"/>
      <c r="C23" s="85"/>
      <c r="D23" s="85"/>
      <c r="E23" s="33"/>
      <c r="F23" s="85"/>
      <c r="G23" s="85"/>
      <c r="H23" s="85"/>
      <c r="I23" s="85"/>
      <c r="J23" s="85"/>
      <c r="M23" s="86"/>
    </row>
    <row r="24" spans="2:13" s="80" customFormat="1" ht="14.25">
      <c r="B24" s="85"/>
      <c r="C24" s="85"/>
      <c r="D24" s="85"/>
      <c r="E24" s="33"/>
      <c r="F24" s="85"/>
      <c r="G24" s="85"/>
      <c r="H24" s="85"/>
      <c r="I24" s="85"/>
      <c r="J24" s="85"/>
      <c r="M24" s="86"/>
    </row>
    <row r="25" spans="2:13" s="80" customFormat="1" ht="14.25">
      <c r="B25" s="85"/>
      <c r="C25" s="85"/>
      <c r="D25" s="85"/>
      <c r="E25" s="33"/>
      <c r="F25" s="85"/>
      <c r="G25" s="85"/>
      <c r="H25" s="85"/>
      <c r="I25" s="85"/>
      <c r="J25" s="85"/>
      <c r="M25" s="86"/>
    </row>
    <row r="26" spans="2:13" s="80" customFormat="1" ht="14.25">
      <c r="B26" s="85"/>
      <c r="C26" s="85"/>
      <c r="D26" s="85"/>
      <c r="E26" s="33"/>
      <c r="F26" s="85"/>
      <c r="G26" s="85"/>
      <c r="H26" s="85"/>
      <c r="I26" s="85"/>
      <c r="J26" s="85"/>
      <c r="M26" s="86"/>
    </row>
    <row r="27" spans="2:13" s="80" customFormat="1" ht="14.25">
      <c r="B27" s="85"/>
      <c r="C27" s="85"/>
      <c r="D27" s="85"/>
      <c r="E27" s="33"/>
      <c r="F27" s="85"/>
      <c r="G27" s="85"/>
      <c r="H27" s="85"/>
      <c r="I27" s="85"/>
      <c r="J27" s="85"/>
      <c r="M27" s="86"/>
    </row>
    <row r="28" spans="2:13" s="80" customFormat="1" ht="14.25">
      <c r="B28" s="85"/>
      <c r="C28" s="85"/>
      <c r="D28" s="85"/>
      <c r="E28" s="33"/>
      <c r="F28" s="85"/>
      <c r="G28" s="85"/>
      <c r="H28" s="85"/>
      <c r="I28" s="85"/>
      <c r="J28" s="85"/>
      <c r="M28" s="86"/>
    </row>
    <row r="29" spans="2:13" s="80" customFormat="1" ht="14.25">
      <c r="B29" s="33"/>
      <c r="C29" s="33"/>
      <c r="D29" s="85"/>
      <c r="E29" s="33"/>
      <c r="F29" s="33"/>
      <c r="G29" s="33"/>
      <c r="H29" s="33"/>
      <c r="I29" s="33"/>
      <c r="J29" s="33"/>
      <c r="M29" s="86"/>
    </row>
    <row r="30" spans="2:13" s="80" customFormat="1" ht="14.25">
      <c r="B30" s="33"/>
      <c r="C30" s="33"/>
      <c r="D30" s="85"/>
      <c r="E30" s="33"/>
      <c r="F30" s="33"/>
      <c r="G30" s="33"/>
      <c r="H30" s="33"/>
      <c r="I30" s="33"/>
      <c r="J30" s="33"/>
      <c r="M30" s="86"/>
    </row>
    <row r="31" spans="2:13" s="80" customFormat="1" ht="14.25">
      <c r="B31" s="33"/>
      <c r="C31" s="33"/>
      <c r="D31" s="85"/>
      <c r="E31" s="33"/>
      <c r="F31" s="33"/>
      <c r="G31" s="33"/>
      <c r="H31" s="33"/>
      <c r="I31" s="33"/>
      <c r="J31" s="33"/>
      <c r="M31" s="86"/>
    </row>
    <row r="32" spans="2:13" s="80" customFormat="1" ht="14.25">
      <c r="B32" s="42"/>
      <c r="C32" s="42"/>
      <c r="D32" s="42"/>
      <c r="E32" s="42"/>
      <c r="F32" s="42"/>
      <c r="G32" s="42"/>
      <c r="H32" s="42"/>
      <c r="I32" s="42"/>
      <c r="J32" s="42"/>
      <c r="M32" s="86"/>
    </row>
    <row r="33" spans="2:13" s="80" customFormat="1" ht="14.25">
      <c r="B33" s="42"/>
      <c r="C33" s="42"/>
      <c r="D33" s="99"/>
      <c r="E33" s="42"/>
      <c r="F33" s="42"/>
      <c r="G33" s="42"/>
      <c r="H33" s="42"/>
      <c r="I33" s="42"/>
      <c r="J33" s="87"/>
      <c r="M33" s="86"/>
    </row>
    <row r="34" spans="2:13" s="80" customFormat="1" ht="14.25">
      <c r="B34" s="33"/>
      <c r="C34" s="33"/>
      <c r="D34" s="85"/>
      <c r="E34" s="33"/>
      <c r="F34" s="33"/>
      <c r="G34" s="33"/>
      <c r="H34" s="33"/>
      <c r="I34" s="33"/>
      <c r="J34" s="33"/>
      <c r="M34" s="86"/>
    </row>
    <row r="35" spans="2:13" s="80" customFormat="1" ht="14.25">
      <c r="B35" s="33"/>
      <c r="C35" s="33"/>
      <c r="D35" s="85"/>
      <c r="E35" s="33"/>
      <c r="F35" s="33"/>
      <c r="G35" s="33"/>
      <c r="H35" s="33"/>
      <c r="I35" s="33"/>
      <c r="J35" s="33"/>
      <c r="M35" s="86"/>
    </row>
    <row r="36" spans="2:13" s="80" customFormat="1" ht="14.25">
      <c r="B36" s="33"/>
      <c r="C36" s="33"/>
      <c r="D36" s="85"/>
      <c r="E36" s="33"/>
      <c r="F36" s="33"/>
      <c r="G36" s="33"/>
      <c r="H36" s="33"/>
      <c r="I36" s="33"/>
      <c r="J36" s="33"/>
      <c r="M36" s="86"/>
    </row>
    <row r="45" spans="2:10" s="79" customFormat="1" ht="15">
      <c r="B45" s="24"/>
      <c r="C45" s="24"/>
      <c r="D45" s="23"/>
      <c r="E45" s="24"/>
      <c r="F45" s="24"/>
      <c r="G45" s="24"/>
      <c r="H45" s="24"/>
      <c r="I45" s="24"/>
      <c r="J45" s="24"/>
    </row>
    <row r="46" spans="2:10" s="79" customFormat="1" ht="15">
      <c r="B46" s="24"/>
      <c r="C46" s="24"/>
      <c r="D46" s="23"/>
      <c r="E46" s="24"/>
      <c r="F46" s="24"/>
      <c r="G46" s="24"/>
      <c r="H46" s="24"/>
      <c r="I46" s="24"/>
      <c r="J46" s="24"/>
    </row>
    <row r="47" spans="2:10" s="79" customFormat="1" ht="15">
      <c r="B47" s="24"/>
      <c r="C47" s="24"/>
      <c r="D47" s="23"/>
      <c r="E47" s="24"/>
      <c r="F47" s="24"/>
      <c r="G47" s="24"/>
      <c r="H47" s="24"/>
      <c r="I47" s="24"/>
      <c r="J47" s="24"/>
    </row>
    <row r="48" spans="2:10" s="79" customFormat="1" ht="15">
      <c r="B48" s="24"/>
      <c r="C48" s="24"/>
      <c r="D48" s="23"/>
      <c r="E48" s="24"/>
      <c r="F48" s="24"/>
      <c r="G48" s="24"/>
      <c r="H48" s="24"/>
      <c r="I48" s="24"/>
      <c r="J48" s="24"/>
    </row>
    <row r="49" spans="2:10" s="79" customFormat="1" ht="15">
      <c r="B49" s="24"/>
      <c r="C49" s="24"/>
      <c r="D49" s="23"/>
      <c r="E49" s="24"/>
      <c r="F49" s="24"/>
      <c r="G49" s="24"/>
      <c r="H49" s="24"/>
      <c r="I49" s="24"/>
      <c r="J49" s="24"/>
    </row>
    <row r="50" spans="2:10" s="79" customFormat="1" ht="15">
      <c r="B50" s="24"/>
      <c r="C50" s="24"/>
      <c r="D50" s="23"/>
      <c r="E50" s="24"/>
      <c r="F50" s="24"/>
      <c r="G50" s="24"/>
      <c r="H50" s="24"/>
      <c r="I50" s="24"/>
      <c r="J50" s="24"/>
    </row>
    <row r="51" spans="2:10" s="79" customFormat="1" ht="15">
      <c r="B51" s="24"/>
      <c r="C51" s="24"/>
      <c r="D51" s="23"/>
      <c r="E51" s="24"/>
      <c r="F51" s="24"/>
      <c r="G51" s="24"/>
      <c r="H51" s="24"/>
      <c r="I51" s="24"/>
      <c r="J51" s="24"/>
    </row>
    <row r="52" spans="2:10" s="79" customFormat="1" ht="15">
      <c r="B52" s="24"/>
      <c r="C52" s="24"/>
      <c r="D52" s="23"/>
      <c r="E52" s="24"/>
      <c r="F52" s="24"/>
      <c r="G52" s="24"/>
      <c r="H52" s="24"/>
      <c r="I52" s="24"/>
      <c r="J52" s="24"/>
    </row>
    <row r="53" spans="2:10" s="79" customFormat="1" ht="15">
      <c r="B53" s="24"/>
      <c r="C53" s="24"/>
      <c r="D53" s="23"/>
      <c r="E53" s="24"/>
      <c r="F53" s="24"/>
      <c r="G53" s="24"/>
      <c r="H53" s="24"/>
      <c r="I53" s="24"/>
      <c r="J53" s="24"/>
    </row>
    <row r="54" spans="2:10" s="79" customFormat="1" ht="15">
      <c r="B54" s="24"/>
      <c r="C54" s="24"/>
      <c r="D54" s="23"/>
      <c r="E54" s="24"/>
      <c r="F54" s="24"/>
      <c r="G54" s="24"/>
      <c r="H54" s="24"/>
      <c r="I54" s="24"/>
      <c r="J54" s="24"/>
    </row>
    <row r="55" spans="2:10" s="79" customFormat="1" ht="15">
      <c r="B55" s="24"/>
      <c r="C55" s="24"/>
      <c r="D55" s="23"/>
      <c r="E55" s="24"/>
      <c r="F55" s="24"/>
      <c r="G55" s="24"/>
      <c r="H55" s="24"/>
      <c r="I55" s="24"/>
      <c r="J55" s="24"/>
    </row>
    <row r="56" spans="2:10" s="79" customFormat="1" ht="15">
      <c r="B56" s="24"/>
      <c r="C56" s="24"/>
      <c r="D56" s="23"/>
      <c r="E56" s="24"/>
      <c r="F56" s="24"/>
      <c r="G56" s="24"/>
      <c r="H56" s="24"/>
      <c r="I56" s="24"/>
      <c r="J56" s="24"/>
    </row>
    <row r="57" spans="2:10" s="79" customFormat="1" ht="15">
      <c r="B57" s="24"/>
      <c r="C57" s="24"/>
      <c r="D57" s="23"/>
      <c r="E57" s="24"/>
      <c r="F57" s="24"/>
      <c r="G57" s="24"/>
      <c r="H57" s="24"/>
      <c r="I57" s="24"/>
      <c r="J57" s="24"/>
    </row>
    <row r="58" spans="2:10" s="79" customFormat="1" ht="15">
      <c r="B58" s="24"/>
      <c r="C58" s="24"/>
      <c r="D58" s="23"/>
      <c r="E58" s="24"/>
      <c r="F58" s="24"/>
      <c r="G58" s="24"/>
      <c r="H58" s="24"/>
      <c r="I58" s="24"/>
      <c r="J58" s="24"/>
    </row>
    <row r="59" spans="2:10" s="79" customFormat="1" ht="15">
      <c r="B59" s="24"/>
      <c r="C59" s="24"/>
      <c r="D59" s="23"/>
      <c r="E59" s="24"/>
      <c r="F59" s="24"/>
      <c r="G59" s="24"/>
      <c r="H59" s="24"/>
      <c r="I59" s="24"/>
      <c r="J59" s="24"/>
    </row>
    <row r="60" spans="2:10" s="79" customFormat="1" ht="15">
      <c r="B60" s="24"/>
      <c r="C60" s="24"/>
      <c r="D60" s="23"/>
      <c r="E60" s="24"/>
      <c r="F60" s="24"/>
      <c r="G60" s="24"/>
      <c r="H60" s="24"/>
      <c r="I60" s="24"/>
      <c r="J60" s="24"/>
    </row>
    <row r="61" spans="2:10" s="79" customFormat="1" ht="15">
      <c r="B61" s="24"/>
      <c r="C61" s="24"/>
      <c r="D61" s="23"/>
      <c r="E61" s="24"/>
      <c r="F61" s="24"/>
      <c r="G61" s="24"/>
      <c r="H61" s="24"/>
      <c r="I61" s="24"/>
      <c r="J61" s="24"/>
    </row>
    <row r="62" spans="2:10" s="79" customFormat="1" ht="15">
      <c r="B62" s="24"/>
      <c r="C62" s="24"/>
      <c r="D62" s="23"/>
      <c r="E62" s="24"/>
      <c r="F62" s="24"/>
      <c r="G62" s="24"/>
      <c r="H62" s="24"/>
      <c r="I62" s="24"/>
      <c r="J62" s="24"/>
    </row>
    <row r="63" spans="2:10" s="79" customFormat="1" ht="15">
      <c r="B63" s="24"/>
      <c r="C63" s="24"/>
      <c r="D63" s="23"/>
      <c r="E63" s="24"/>
      <c r="F63" s="24"/>
      <c r="G63" s="24"/>
      <c r="H63" s="24"/>
      <c r="I63" s="24"/>
      <c r="J63" s="24"/>
    </row>
    <row r="64" spans="2:10" s="79" customFormat="1" ht="15">
      <c r="B64" s="24"/>
      <c r="C64" s="24"/>
      <c r="D64" s="23"/>
      <c r="E64" s="24"/>
      <c r="F64" s="24"/>
      <c r="G64" s="24"/>
      <c r="H64" s="24"/>
      <c r="I64" s="24"/>
      <c r="J64" s="24"/>
    </row>
    <row r="65" spans="2:10" s="79" customFormat="1" ht="15">
      <c r="B65" s="24"/>
      <c r="C65" s="24"/>
      <c r="D65" s="23"/>
      <c r="E65" s="24"/>
      <c r="F65" s="24"/>
      <c r="G65" s="24"/>
      <c r="H65" s="24"/>
      <c r="I65" s="24"/>
      <c r="J65" s="24"/>
    </row>
    <row r="66" spans="2:10" s="79" customFormat="1" ht="15">
      <c r="B66" s="24"/>
      <c r="C66" s="24"/>
      <c r="D66" s="23"/>
      <c r="E66" s="24"/>
      <c r="F66" s="24"/>
      <c r="G66" s="24"/>
      <c r="H66" s="24"/>
      <c r="I66" s="24"/>
      <c r="J66" s="24"/>
    </row>
    <row r="67" spans="2:10" s="79" customFormat="1" ht="15">
      <c r="B67" s="24"/>
      <c r="C67" s="24"/>
      <c r="D67" s="23"/>
      <c r="E67" s="24"/>
      <c r="F67" s="24"/>
      <c r="G67" s="24"/>
      <c r="H67" s="24"/>
      <c r="I67" s="24"/>
      <c r="J67" s="24"/>
    </row>
    <row r="68" spans="2:10" s="79" customFormat="1" ht="15">
      <c r="B68" s="24"/>
      <c r="C68" s="24"/>
      <c r="D68" s="23"/>
      <c r="E68" s="24"/>
      <c r="F68" s="24"/>
      <c r="G68" s="24"/>
      <c r="H68" s="24"/>
      <c r="I68" s="24"/>
      <c r="J68" s="24"/>
    </row>
    <row r="69" spans="2:10" s="79" customFormat="1" ht="15">
      <c r="B69" s="24"/>
      <c r="C69" s="24"/>
      <c r="D69" s="23"/>
      <c r="E69" s="24"/>
      <c r="F69" s="24"/>
      <c r="G69" s="24"/>
      <c r="H69" s="24"/>
      <c r="I69" s="24"/>
      <c r="J69" s="24"/>
    </row>
    <row r="70" spans="2:10" s="79" customFormat="1" ht="15">
      <c r="B70" s="24"/>
      <c r="C70" s="24"/>
      <c r="D70" s="23"/>
      <c r="E70" s="24"/>
      <c r="F70" s="24"/>
      <c r="G70" s="24"/>
      <c r="H70" s="24"/>
      <c r="I70" s="24"/>
      <c r="J70" s="24"/>
    </row>
    <row r="71" spans="2:10" s="79" customFormat="1" ht="15">
      <c r="B71" s="24"/>
      <c r="C71" s="24"/>
      <c r="D71" s="23"/>
      <c r="E71" s="24"/>
      <c r="F71" s="24"/>
      <c r="G71" s="24"/>
      <c r="H71" s="24"/>
      <c r="I71" s="24"/>
      <c r="J71" s="24"/>
    </row>
    <row r="72" spans="2:10" s="79" customFormat="1" ht="15">
      <c r="B72" s="24"/>
      <c r="C72" s="24"/>
      <c r="D72" s="23"/>
      <c r="E72" s="24"/>
      <c r="F72" s="24"/>
      <c r="G72" s="24"/>
      <c r="H72" s="24"/>
      <c r="I72" s="24"/>
      <c r="J72" s="24"/>
    </row>
    <row r="73" spans="2:10" s="79" customFormat="1" ht="15">
      <c r="B73" s="24"/>
      <c r="C73" s="24"/>
      <c r="D73" s="23"/>
      <c r="E73" s="24"/>
      <c r="F73" s="24"/>
      <c r="G73" s="24"/>
      <c r="H73" s="24"/>
      <c r="I73" s="24"/>
      <c r="J73" s="24"/>
    </row>
    <row r="74" spans="2:10" s="79" customFormat="1" ht="15">
      <c r="B74" s="24"/>
      <c r="C74" s="24"/>
      <c r="D74" s="23"/>
      <c r="E74" s="24"/>
      <c r="F74" s="24"/>
      <c r="G74" s="24"/>
      <c r="H74" s="24"/>
      <c r="I74" s="24"/>
      <c r="J74" s="24"/>
    </row>
    <row r="75" spans="2:10" s="79" customFormat="1" ht="15">
      <c r="B75" s="24"/>
      <c r="C75" s="24"/>
      <c r="D75" s="23"/>
      <c r="E75" s="24"/>
      <c r="F75" s="24"/>
      <c r="G75" s="24"/>
      <c r="H75" s="24"/>
      <c r="I75" s="24"/>
      <c r="J75" s="24"/>
    </row>
    <row r="76" spans="2:10" s="79" customFormat="1" ht="15">
      <c r="B76" s="24"/>
      <c r="C76" s="24"/>
      <c r="D76" s="23"/>
      <c r="E76" s="24"/>
      <c r="F76" s="24"/>
      <c r="G76" s="24"/>
      <c r="H76" s="24"/>
      <c r="I76" s="24"/>
      <c r="J76" s="24"/>
    </row>
  </sheetData>
  <printOptions/>
  <pageMargins left="0.23" right="0.17" top="0.7875" bottom="0.7875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FONGPENG</cp:lastModifiedBy>
  <cp:lastPrinted>2005-08-19T05:13:45Z</cp:lastPrinted>
  <dcterms:created xsi:type="dcterms:W3CDTF">2004-12-03T00:49:42Z</dcterms:created>
  <dcterms:modified xsi:type="dcterms:W3CDTF">2005-08-22T07:13:19Z</dcterms:modified>
  <cp:category/>
  <cp:version/>
  <cp:contentType/>
  <cp:contentStatus/>
</cp:coreProperties>
</file>